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SERGIO MACIEL\Cuenta Publica 2025\segundo trimestre\2do Trimestre\Datos Abiertos\"/>
    </mc:Choice>
  </mc:AlternateContent>
  <bookViews>
    <workbookView xWindow="0" yWindow="0" windowWidth="28800" windowHeight="12315" firstSheet="1" activeTab="1"/>
  </bookViews>
  <sheets>
    <sheet name="BExRepositorySheet" sheetId="2" state="veryHidden" r:id="rId1"/>
    <sheet name="Egresos x Intereses de la Deuda" sheetId="1" r:id="rId2"/>
    <sheet name="fuente1" sheetId="3" state="hidden" r:id="rId3"/>
    <sheet name="FUENTE2" sheetId="4" state="hidden" r:id="rId4"/>
  </sheets>
  <externalReferences>
    <externalReference r:id="rId5"/>
  </externalReferences>
  <definedNames>
    <definedName name="_xlnm.Print_Area" localSheetId="1">'Egresos x Intereses de la Deuda'!$A$3:$I$36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7" i="1" l="1"/>
  <c r="H27" i="1"/>
  <c r="A26" i="1" l="1"/>
  <c r="I26" i="1" s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B1" i="3"/>
  <c r="A12" i="3"/>
  <c r="C11" i="3"/>
  <c r="C10" i="3"/>
  <c r="B10" i="3"/>
  <c r="B9" i="3"/>
  <c r="A9" i="3"/>
  <c r="A8" i="3"/>
  <c r="C7" i="3"/>
  <c r="C6" i="3"/>
  <c r="B6" i="3"/>
  <c r="B5" i="3"/>
  <c r="A5" i="3"/>
  <c r="A4" i="3"/>
  <c r="C3" i="3"/>
  <c r="C2" i="3"/>
  <c r="B2" i="3"/>
  <c r="B11" i="3"/>
  <c r="C8" i="3"/>
  <c r="B7" i="3"/>
  <c r="C4" i="3"/>
  <c r="A2" i="3"/>
  <c r="C12" i="3"/>
  <c r="B12" i="3"/>
  <c r="A11" i="3"/>
  <c r="C9" i="3"/>
  <c r="B8" i="3"/>
  <c r="A7" i="3"/>
  <c r="C5" i="3"/>
  <c r="B4" i="3"/>
  <c r="A3" i="3"/>
  <c r="C1" i="3"/>
  <c r="A10" i="3"/>
  <c r="A6" i="3"/>
  <c r="B3" i="3"/>
  <c r="H26" i="1" l="1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I3" i="4"/>
  <c r="I2" i="4"/>
  <c r="L1" i="1"/>
  <c r="N1" i="1" s="1"/>
  <c r="K1" i="1"/>
  <c r="M1" i="1" s="1"/>
  <c r="I25" i="1" l="1"/>
  <c r="I24" i="1"/>
  <c r="I15" i="1"/>
  <c r="I13" i="1"/>
  <c r="I18" i="1"/>
  <c r="I16" i="1"/>
  <c r="I17" i="1"/>
  <c r="I20" i="1"/>
  <c r="I21" i="1"/>
  <c r="I11" i="1"/>
  <c r="I23" i="1"/>
  <c r="I12" i="1"/>
  <c r="I14" i="1"/>
  <c r="I19" i="1"/>
  <c r="I22" i="1"/>
  <c r="F1" i="1"/>
  <c r="H1" i="1" s="1"/>
  <c r="G1" i="1"/>
  <c r="D1" i="1"/>
  <c r="I34" i="1" l="1"/>
  <c r="I36" i="1" s="1"/>
  <c r="H34" i="1"/>
  <c r="H36" i="1" s="1"/>
</calcChain>
</file>

<file path=xl/sharedStrings.xml><?xml version="1.0" encoding="utf-8"?>
<sst xmlns="http://schemas.openxmlformats.org/spreadsheetml/2006/main" count="88" uniqueCount="58">
  <si>
    <t>Intereses de la Deuda</t>
  </si>
  <si>
    <t>Devengado</t>
  </si>
  <si>
    <t>Pagado</t>
  </si>
  <si>
    <t>INTERESES DE LA DEUDA INTERNA CON INSTITUCIONES DE CRÉDITO</t>
  </si>
  <si>
    <t>TOTAL</t>
  </si>
  <si>
    <t>GOBIERNO DEL ESTADO DE MICHOACÁN DE OCAMPO</t>
  </si>
  <si>
    <t>(en Pesos)</t>
  </si>
  <si>
    <t>Estado Analítico del Ejercicio del Presupuesto de Egresos</t>
  </si>
  <si>
    <t>CONCATENAR("Del ",1," de ", G1, " al ",DIA(FIN.MES(FECHA(D1,F1,1),0))," de ",H1," del ",D1)</t>
  </si>
  <si>
    <t>Selección vacía</t>
  </si>
  <si>
    <t>Identificación de Crédito o Instrumento</t>
  </si>
  <si>
    <t>25</t>
  </si>
  <si>
    <t>Créditos Bancarios</t>
  </si>
  <si>
    <t>24025 AZTECA - $500 Millo</t>
  </si>
  <si>
    <t/>
  </si>
  <si>
    <t>Área funcional</t>
  </si>
  <si>
    <t>Clasificación por Objeto del Gasto</t>
  </si>
  <si>
    <t>Concepto</t>
  </si>
  <si>
    <t>Estruct.</t>
  </si>
  <si>
    <t>Partida Genérica</t>
  </si>
  <si>
    <t>Pos.presupuestaria</t>
  </si>
  <si>
    <t>Ratios</t>
  </si>
  <si>
    <t>Tipo de Gasto</t>
  </si>
  <si>
    <t>4113NAMDZF096AZ5</t>
  </si>
  <si>
    <t>4113NAMDZF096BJ6</t>
  </si>
  <si>
    <t>24025 BAJÍO - $600 Millon</t>
  </si>
  <si>
    <t>4113NAMDZF096BN2</t>
  </si>
  <si>
    <t>24025 BANORTE 2 - $2,500</t>
  </si>
  <si>
    <t>4113NAMDZF096BN9</t>
  </si>
  <si>
    <t>24025 BANOBRAS - $10,899</t>
  </si>
  <si>
    <t>4113NAMDZF096BNM</t>
  </si>
  <si>
    <t>24025 BANORTE 3 - $1,000</t>
  </si>
  <si>
    <t>4113NAMDZF096BT1</t>
  </si>
  <si>
    <t>24025 BANORTE 1 - $2,500</t>
  </si>
  <si>
    <t>4113NAMDZF096BV1</t>
  </si>
  <si>
    <t>24025 BBVA - $1,000 Millo</t>
  </si>
  <si>
    <t>4113NAMDZF096CA2</t>
  </si>
  <si>
    <t>25025 Crédito Corto Plaz</t>
  </si>
  <si>
    <t>4113NAMDZF096CB2</t>
  </si>
  <si>
    <t>4113NAMDZF096CBO</t>
  </si>
  <si>
    <t>24025 Crédito BANOBRAS 56</t>
  </si>
  <si>
    <t>4113NAMDZF096CBX</t>
  </si>
  <si>
    <t>25025 Crédito Banamex $1</t>
  </si>
  <si>
    <t>4113NAMDZF096CFS</t>
  </si>
  <si>
    <t>24025 Crédito FISE</t>
  </si>
  <si>
    <t>4113NAMDZF096CS1</t>
  </si>
  <si>
    <t>Resultado total</t>
  </si>
  <si>
    <t>,INTERESES DE LA DEUDA INTERNA CON INSTITUCIONES DE CRÉDITO</t>
  </si>
  <si>
    <t>Total de Intereses de Créditos Bancarios</t>
  </si>
  <si>
    <t>Otros Instrumentos de Deuda</t>
  </si>
  <si>
    <t>Total de Intereses de Otros Instrumentos de Deuda</t>
  </si>
  <si>
    <t>05/08/2025</t>
  </si>
  <si>
    <t>001.2025..006.2025</t>
  </si>
  <si>
    <t>4113NAMDZF096BV2</t>
  </si>
  <si>
    <t>25025 Crédito Largo Plaz</t>
  </si>
  <si>
    <t>4113NAMDZF096BV3</t>
  </si>
  <si>
    <t>Del 1 de Enero al 30 de Junio del 2025</t>
  </si>
  <si>
    <t>Elaborado el 30 de Junio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</si>
</sst>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&quot;$&quot;#,##0.00"/>
    <numFmt numFmtId="166" formatCode="#,##0.00;\-\ #,##0.00"/>
  </numFmts>
  <fonts count="3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libri Light"/>
      <family val="2"/>
      <scheme val="major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0"/>
      <color theme="0"/>
      <name val="Courier New"/>
      <family val="3"/>
    </font>
    <font>
      <sz val="11"/>
      <color theme="0"/>
      <name val="Courier New"/>
      <family val="3"/>
    </font>
    <font>
      <sz val="10"/>
      <name val="Courier New"/>
      <family val="3"/>
    </font>
    <font>
      <b/>
      <sz val="12"/>
      <color theme="1"/>
      <name val="Courier New"/>
      <family val="3"/>
    </font>
    <font>
      <b/>
      <sz val="11"/>
      <color theme="1"/>
      <name val="Courier New"/>
      <family val="3"/>
    </font>
    <font>
      <sz val="11"/>
      <name val="Courier New"/>
      <family val="3"/>
    </font>
    <font>
      <sz val="11"/>
      <color theme="1"/>
      <name val="Courier New"/>
      <family val="3"/>
    </font>
    <font>
      <sz val="11"/>
      <color rgb="FFFF0000"/>
      <name val="Courier New"/>
      <family val="3"/>
    </font>
    <font>
      <b/>
      <sz val="10"/>
      <color theme="1"/>
      <name val="Courier New"/>
      <family val="3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71">
    <xf numFmtId="0" fontId="0" fillId="0" borderId="0"/>
    <xf numFmtId="164" fontId="5" fillId="0" borderId="0" applyFont="0" applyFill="0" applyBorder="0" applyAlignment="0" applyProtection="0"/>
    <xf numFmtId="0" fontId="5" fillId="0" borderId="0"/>
    <xf numFmtId="0" fontId="4" fillId="0" borderId="0"/>
    <xf numFmtId="0" fontId="26" fillId="0" borderId="0" applyNumberFormat="0" applyFill="0" applyBorder="0" applyAlignment="0" applyProtection="0"/>
    <xf numFmtId="0" fontId="10" fillId="0" borderId="29" applyNumberFormat="0" applyFill="0" applyAlignment="0" applyProtection="0"/>
    <xf numFmtId="0" fontId="27" fillId="0" borderId="34" applyNumberFormat="0" applyFill="0" applyAlignment="0" applyProtection="0"/>
    <xf numFmtId="0" fontId="11" fillId="0" borderId="35" applyNumberFormat="0" applyFill="0" applyAlignment="0" applyProtection="0"/>
    <xf numFmtId="0" fontId="11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13" fillId="7" borderId="0" applyNumberFormat="0" applyBorder="0" applyAlignment="0" applyProtection="0"/>
    <xf numFmtId="0" fontId="14" fillId="6" borderId="0" applyNumberFormat="0" applyBorder="0" applyAlignment="0" applyProtection="0"/>
    <xf numFmtId="0" fontId="12" fillId="6" borderId="26" applyNumberFormat="0" applyAlignment="0" applyProtection="0"/>
    <xf numFmtId="0" fontId="15" fillId="4" borderId="31" applyNumberFormat="0" applyAlignment="0" applyProtection="0"/>
    <xf numFmtId="0" fontId="7" fillId="4" borderId="26" applyNumberFormat="0" applyAlignment="0" applyProtection="0"/>
    <xf numFmtId="0" fontId="9" fillId="0" borderId="28" applyNumberFormat="0" applyFill="0" applyAlignment="0" applyProtection="0"/>
    <xf numFmtId="0" fontId="8" fillId="5" borderId="27" applyNumberFormat="0" applyAlignment="0" applyProtection="0"/>
    <xf numFmtId="0" fontId="24" fillId="0" borderId="0" applyNumberFormat="0" applyFill="0" applyBorder="0" applyAlignment="0" applyProtection="0"/>
    <xf numFmtId="0" fontId="5" fillId="8" borderId="30" applyNumberFormat="0" applyFont="0" applyAlignment="0" applyProtection="0"/>
    <xf numFmtId="0" fontId="25" fillId="0" borderId="0" applyNumberFormat="0" applyFill="0" applyBorder="0" applyAlignment="0" applyProtection="0"/>
    <xf numFmtId="0" fontId="28" fillId="0" borderId="36" applyNumberFormat="0" applyFill="0" applyAlignment="0" applyProtection="0"/>
    <xf numFmtId="4" fontId="16" fillId="9" borderId="32" applyNumberFormat="0" applyProtection="0">
      <alignment vertical="center"/>
    </xf>
    <xf numFmtId="4" fontId="17" fillId="9" borderId="32" applyNumberFormat="0" applyProtection="0">
      <alignment vertical="center"/>
    </xf>
    <xf numFmtId="4" fontId="16" fillId="9" borderId="32" applyNumberFormat="0" applyProtection="0">
      <alignment horizontal="left" vertical="center" indent="1"/>
    </xf>
    <xf numFmtId="0" fontId="16" fillId="9" borderId="32" applyNumberFormat="0" applyProtection="0">
      <alignment horizontal="left" vertical="top" indent="1"/>
    </xf>
    <xf numFmtId="4" fontId="16" fillId="10" borderId="0" applyNumberFormat="0" applyProtection="0">
      <alignment horizontal="left" vertical="center" indent="1"/>
    </xf>
    <xf numFmtId="4" fontId="18" fillId="11" borderId="32" applyNumberFormat="0" applyProtection="0">
      <alignment horizontal="right" vertical="center"/>
    </xf>
    <xf numFmtId="4" fontId="18" fillId="12" borderId="32" applyNumberFormat="0" applyProtection="0">
      <alignment horizontal="right" vertical="center"/>
    </xf>
    <xf numFmtId="4" fontId="18" fillId="13" borderId="32" applyNumberFormat="0" applyProtection="0">
      <alignment horizontal="right" vertical="center"/>
    </xf>
    <xf numFmtId="4" fontId="18" fillId="14" borderId="32" applyNumberFormat="0" applyProtection="0">
      <alignment horizontal="right" vertical="center"/>
    </xf>
    <xf numFmtId="4" fontId="18" fillId="15" borderId="32" applyNumberFormat="0" applyProtection="0">
      <alignment horizontal="right" vertical="center"/>
    </xf>
    <xf numFmtId="4" fontId="18" fillId="16" borderId="32" applyNumberFormat="0" applyProtection="0">
      <alignment horizontal="right" vertical="center"/>
    </xf>
    <xf numFmtId="4" fontId="18" fillId="17" borderId="32" applyNumberFormat="0" applyProtection="0">
      <alignment horizontal="right" vertical="center"/>
    </xf>
    <xf numFmtId="4" fontId="18" fillId="18" borderId="32" applyNumberFormat="0" applyProtection="0">
      <alignment horizontal="right" vertical="center"/>
    </xf>
    <xf numFmtId="4" fontId="18" fillId="19" borderId="32" applyNumberFormat="0" applyProtection="0">
      <alignment horizontal="right" vertical="center"/>
    </xf>
    <xf numFmtId="4" fontId="16" fillId="20" borderId="33" applyNumberFormat="0" applyProtection="0">
      <alignment horizontal="left" vertical="center" indent="1"/>
    </xf>
    <xf numFmtId="4" fontId="18" fillId="21" borderId="0" applyNumberFormat="0" applyProtection="0">
      <alignment horizontal="left" vertical="center" indent="1"/>
    </xf>
    <xf numFmtId="4" fontId="19" fillId="22" borderId="0" applyNumberFormat="0" applyProtection="0">
      <alignment horizontal="left" vertical="center" indent="1"/>
    </xf>
    <xf numFmtId="4" fontId="18" fillId="10" borderId="32" applyNumberFormat="0" applyProtection="0">
      <alignment horizontal="right" vertical="center"/>
    </xf>
    <xf numFmtId="4" fontId="18" fillId="21" borderId="0" applyNumberFormat="0" applyProtection="0">
      <alignment horizontal="left" vertical="center" indent="1"/>
    </xf>
    <xf numFmtId="4" fontId="18" fillId="10" borderId="0" applyNumberFormat="0" applyProtection="0">
      <alignment horizontal="left" vertical="center" indent="1"/>
    </xf>
    <xf numFmtId="0" fontId="5" fillId="22" borderId="32" applyNumberFormat="0" applyProtection="0">
      <alignment horizontal="left" vertical="center" indent="1"/>
    </xf>
    <xf numFmtId="0" fontId="5" fillId="22" borderId="32" applyNumberFormat="0" applyProtection="0">
      <alignment horizontal="left" vertical="top" indent="1"/>
    </xf>
    <xf numFmtId="0" fontId="5" fillId="10" borderId="32" applyNumberFormat="0" applyProtection="0">
      <alignment horizontal="left" vertical="center" indent="1"/>
    </xf>
    <xf numFmtId="0" fontId="5" fillId="10" borderId="32" applyNumberFormat="0" applyProtection="0">
      <alignment horizontal="left" vertical="top" indent="1"/>
    </xf>
    <xf numFmtId="0" fontId="5" fillId="23" borderId="32" applyNumberFormat="0" applyProtection="0">
      <alignment horizontal="left" vertical="center" indent="1"/>
    </xf>
    <xf numFmtId="0" fontId="5" fillId="23" borderId="32" applyNumberFormat="0" applyProtection="0">
      <alignment horizontal="left" vertical="top" indent="1"/>
    </xf>
    <xf numFmtId="0" fontId="5" fillId="21" borderId="32" applyNumberFormat="0" applyProtection="0">
      <alignment horizontal="left" vertical="center" indent="1"/>
    </xf>
    <xf numFmtId="0" fontId="5" fillId="21" borderId="32" applyNumberFormat="0" applyProtection="0">
      <alignment horizontal="left" vertical="top" indent="1"/>
    </xf>
    <xf numFmtId="0" fontId="5" fillId="24" borderId="17" applyNumberFormat="0">
      <protection locked="0"/>
    </xf>
    <xf numFmtId="4" fontId="18" fillId="25" borderId="32" applyNumberFormat="0" applyProtection="0">
      <alignment vertical="center"/>
    </xf>
    <xf numFmtId="4" fontId="20" fillId="25" borderId="32" applyNumberFormat="0" applyProtection="0">
      <alignment vertical="center"/>
    </xf>
    <xf numFmtId="4" fontId="18" fillId="25" borderId="32" applyNumberFormat="0" applyProtection="0">
      <alignment horizontal="left" vertical="center" indent="1"/>
    </xf>
    <xf numFmtId="0" fontId="18" fillId="25" borderId="32" applyNumberFormat="0" applyProtection="0">
      <alignment horizontal="left" vertical="top" indent="1"/>
    </xf>
    <xf numFmtId="4" fontId="18" fillId="21" borderId="32" applyNumberFormat="0" applyProtection="0">
      <alignment horizontal="right" vertical="center"/>
    </xf>
    <xf numFmtId="4" fontId="20" fillId="21" borderId="32" applyNumberFormat="0" applyProtection="0">
      <alignment horizontal="right" vertical="center"/>
    </xf>
    <xf numFmtId="4" fontId="18" fillId="10" borderId="32" applyNumberFormat="0" applyProtection="0">
      <alignment horizontal="left" vertical="center" indent="1"/>
    </xf>
    <xf numFmtId="0" fontId="18" fillId="10" borderId="32" applyNumberFormat="0" applyProtection="0">
      <alignment horizontal="left" vertical="top" indent="1"/>
    </xf>
    <xf numFmtId="4" fontId="21" fillId="26" borderId="0" applyNumberFormat="0" applyProtection="0">
      <alignment horizontal="left" vertical="center" indent="1"/>
    </xf>
    <xf numFmtId="4" fontId="22" fillId="21" borderId="32" applyNumberFormat="0" applyProtection="0">
      <alignment horizontal="right" vertical="center"/>
    </xf>
    <xf numFmtId="0" fontId="23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0" fontId="3" fillId="0" borderId="0"/>
    <xf numFmtId="164" fontId="5" fillId="0" borderId="0" applyFont="0" applyFill="0" applyBorder="0" applyAlignment="0" applyProtection="0"/>
    <xf numFmtId="0" fontId="2" fillId="0" borderId="0"/>
    <xf numFmtId="164" fontId="5" fillId="0" borderId="0" applyFont="0" applyFill="0" applyBorder="0" applyAlignment="0" applyProtection="0"/>
    <xf numFmtId="0" fontId="2" fillId="0" borderId="0"/>
    <xf numFmtId="164" fontId="5" fillId="0" borderId="0" applyFont="0" applyFill="0" applyBorder="0" applyAlignment="0" applyProtection="0"/>
    <xf numFmtId="0" fontId="1" fillId="0" borderId="0"/>
    <xf numFmtId="164" fontId="5" fillId="0" borderId="0" applyFont="0" applyFill="0" applyBorder="0" applyAlignment="0" applyProtection="0"/>
    <xf numFmtId="0" fontId="1" fillId="0" borderId="0"/>
  </cellStyleXfs>
  <cellXfs count="90">
    <xf numFmtId="0" fontId="0" fillId="0" borderId="0" xfId="0"/>
    <xf numFmtId="0" fontId="16" fillId="10" borderId="0" xfId="25" applyNumberFormat="1">
      <alignment horizontal="left" vertical="center" indent="1"/>
    </xf>
    <xf numFmtId="4" fontId="18" fillId="21" borderId="32" xfId="54" applyNumberFormat="1">
      <alignment horizontal="right" vertical="center"/>
    </xf>
    <xf numFmtId="166" fontId="18" fillId="21" borderId="32" xfId="54" applyNumberFormat="1">
      <alignment horizontal="right" vertical="center"/>
    </xf>
    <xf numFmtId="49" fontId="18" fillId="21" borderId="0" xfId="36" quotePrefix="1" applyNumberFormat="1">
      <alignment horizontal="left" vertical="center" indent="1"/>
    </xf>
    <xf numFmtId="0" fontId="16" fillId="10" borderId="0" xfId="25" quotePrefix="1" applyNumberFormat="1">
      <alignment horizontal="left" vertical="center" indent="1"/>
    </xf>
    <xf numFmtId="0" fontId="18" fillId="10" borderId="32" xfId="56" quotePrefix="1" applyNumberFormat="1">
      <alignment horizontal="left" vertical="center" indent="1"/>
    </xf>
    <xf numFmtId="0" fontId="16" fillId="9" borderId="32" xfId="23" quotePrefix="1" applyNumberFormat="1">
      <alignment horizontal="left" vertical="center" indent="1"/>
    </xf>
    <xf numFmtId="4" fontId="16" fillId="9" borderId="32" xfId="21" applyNumberFormat="1">
      <alignment vertical="center"/>
    </xf>
    <xf numFmtId="0" fontId="18" fillId="10" borderId="32" xfId="56" applyNumberFormat="1">
      <alignment horizontal="left" vertical="center" indent="1"/>
    </xf>
    <xf numFmtId="0" fontId="29" fillId="2" borderId="0" xfId="0" quotePrefix="1" applyFont="1" applyFill="1"/>
    <xf numFmtId="14" fontId="29" fillId="2" borderId="0" xfId="0" quotePrefix="1" applyNumberFormat="1" applyFont="1" applyFill="1"/>
    <xf numFmtId="4" fontId="29" fillId="2" borderId="0" xfId="0" applyNumberFormat="1" applyFont="1" applyFill="1"/>
    <xf numFmtId="4" fontId="29" fillId="2" borderId="0" xfId="0" quotePrefix="1" applyNumberFormat="1" applyFont="1" applyFill="1"/>
    <xf numFmtId="4" fontId="30" fillId="2" borderId="0" xfId="0" applyNumberFormat="1" applyFont="1" applyFill="1"/>
    <xf numFmtId="0" fontId="29" fillId="2" borderId="0" xfId="0" applyFont="1" applyFill="1"/>
    <xf numFmtId="0" fontId="31" fillId="2" borderId="0" xfId="0" applyFont="1" applyFill="1"/>
    <xf numFmtId="4" fontId="31" fillId="2" borderId="0" xfId="0" applyNumberFormat="1" applyFont="1" applyFill="1"/>
    <xf numFmtId="165" fontId="34" fillId="2" borderId="39" xfId="64" applyNumberFormat="1" applyFont="1" applyFill="1" applyBorder="1" applyAlignment="1">
      <alignment horizontal="center"/>
    </xf>
    <xf numFmtId="4" fontId="34" fillId="2" borderId="39" xfId="63" applyNumberFormat="1" applyFont="1" applyFill="1" applyBorder="1" applyAlignment="1">
      <alignment horizontal="center" vertical="center"/>
    </xf>
    <xf numFmtId="0" fontId="31" fillId="0" borderId="0" xfId="0" applyFont="1"/>
    <xf numFmtId="4" fontId="31" fillId="0" borderId="0" xfId="0" applyNumberFormat="1" applyFont="1"/>
    <xf numFmtId="165" fontId="34" fillId="2" borderId="17" xfId="64" applyNumberFormat="1" applyFont="1" applyFill="1" applyBorder="1" applyAlignment="1">
      <alignment horizontal="center"/>
    </xf>
    <xf numFmtId="165" fontId="35" fillId="2" borderId="17" xfId="64" applyNumberFormat="1" applyFont="1" applyFill="1" applyBorder="1" applyAlignment="1">
      <alignment horizontal="center"/>
    </xf>
    <xf numFmtId="4" fontId="33" fillId="2" borderId="17" xfId="63" applyNumberFormat="1" applyFont="1" applyFill="1" applyBorder="1" applyAlignment="1">
      <alignment horizontal="center"/>
    </xf>
    <xf numFmtId="165" fontId="35" fillId="2" borderId="20" xfId="64" applyNumberFormat="1" applyFont="1" applyFill="1" applyBorder="1" applyAlignment="1">
      <alignment horizontal="center"/>
    </xf>
    <xf numFmtId="165" fontId="34" fillId="2" borderId="20" xfId="64" applyNumberFormat="1" applyFont="1" applyFill="1" applyBorder="1" applyAlignment="1">
      <alignment horizontal="center"/>
    </xf>
    <xf numFmtId="165" fontId="34" fillId="2" borderId="21" xfId="64" applyNumberFormat="1" applyFont="1" applyFill="1" applyBorder="1" applyAlignment="1">
      <alignment horizontal="center"/>
    </xf>
    <xf numFmtId="0" fontId="36" fillId="2" borderId="14" xfId="3" applyFont="1" applyFill="1" applyBorder="1" applyAlignment="1">
      <alignment horizontal="center" vertical="center"/>
    </xf>
    <xf numFmtId="0" fontId="36" fillId="2" borderId="15" xfId="3" applyFont="1" applyFill="1" applyBorder="1" applyAlignment="1">
      <alignment horizontal="center" vertical="center"/>
    </xf>
    <xf numFmtId="0" fontId="36" fillId="2" borderId="22" xfId="3" applyFont="1" applyFill="1" applyBorder="1" applyAlignment="1">
      <alignment horizontal="center" vertical="center"/>
    </xf>
    <xf numFmtId="165" fontId="34" fillId="2" borderId="17" xfId="3" applyNumberFormat="1" applyFont="1" applyFill="1" applyBorder="1" applyAlignment="1">
      <alignment horizontal="center"/>
    </xf>
    <xf numFmtId="165" fontId="34" fillId="2" borderId="18" xfId="3" applyNumberFormat="1" applyFont="1" applyFill="1" applyBorder="1" applyAlignment="1">
      <alignment horizontal="center"/>
    </xf>
    <xf numFmtId="4" fontId="34" fillId="2" borderId="17" xfId="1" applyNumberFormat="1" applyFont="1" applyFill="1" applyBorder="1" applyAlignment="1">
      <alignment horizontal="center" vertical="center"/>
    </xf>
    <xf numFmtId="4" fontId="34" fillId="2" borderId="18" xfId="1" applyNumberFormat="1" applyFont="1" applyFill="1" applyBorder="1" applyAlignment="1">
      <alignment horizontal="center" vertical="center"/>
    </xf>
    <xf numFmtId="165" fontId="36" fillId="2" borderId="17" xfId="3" applyNumberFormat="1" applyFont="1" applyFill="1" applyBorder="1" applyAlignment="1">
      <alignment horizontal="center"/>
    </xf>
    <xf numFmtId="165" fontId="35" fillId="2" borderId="17" xfId="3" applyNumberFormat="1" applyFont="1" applyFill="1" applyBorder="1" applyAlignment="1">
      <alignment horizontal="center"/>
    </xf>
    <xf numFmtId="165" fontId="35" fillId="2" borderId="18" xfId="3" applyNumberFormat="1" applyFont="1" applyFill="1" applyBorder="1" applyAlignment="1">
      <alignment horizontal="center"/>
    </xf>
    <xf numFmtId="4" fontId="36" fillId="2" borderId="23" xfId="3" applyNumberFormat="1" applyFont="1" applyFill="1" applyBorder="1" applyAlignment="1">
      <alignment horizontal="center"/>
    </xf>
    <xf numFmtId="4" fontId="35" fillId="2" borderId="18" xfId="3" applyNumberFormat="1" applyFont="1" applyFill="1" applyBorder="1" applyAlignment="1">
      <alignment horizontal="center"/>
    </xf>
    <xf numFmtId="4" fontId="33" fillId="2" borderId="23" xfId="3" applyNumberFormat="1" applyFont="1" applyFill="1" applyBorder="1" applyAlignment="1">
      <alignment horizontal="center"/>
    </xf>
    <xf numFmtId="4" fontId="33" fillId="2" borderId="24" xfId="3" applyNumberFormat="1" applyFont="1" applyFill="1" applyBorder="1" applyAlignment="1">
      <alignment horizontal="center"/>
    </xf>
    <xf numFmtId="165" fontId="35" fillId="2" borderId="20" xfId="3" applyNumberFormat="1" applyFont="1" applyFill="1" applyBorder="1" applyAlignment="1">
      <alignment horizontal="center"/>
    </xf>
    <xf numFmtId="165" fontId="35" fillId="2" borderId="21" xfId="3" applyNumberFormat="1" applyFont="1" applyFill="1" applyBorder="1" applyAlignment="1">
      <alignment horizontal="center"/>
    </xf>
    <xf numFmtId="165" fontId="35" fillId="2" borderId="25" xfId="3" applyNumberFormat="1" applyFont="1" applyFill="1" applyBorder="1" applyAlignment="1">
      <alignment horizontal="center"/>
    </xf>
    <xf numFmtId="4" fontId="33" fillId="2" borderId="12" xfId="3" applyNumberFormat="1" applyFont="1" applyFill="1" applyBorder="1" applyAlignment="1">
      <alignment horizontal="center"/>
    </xf>
    <xf numFmtId="0" fontId="37" fillId="2" borderId="10" xfId="64" applyFont="1" applyFill="1" applyBorder="1"/>
    <xf numFmtId="0" fontId="37" fillId="2" borderId="37" xfId="64" applyFont="1" applyFill="1" applyBorder="1" applyAlignment="1">
      <alignment horizontal="center"/>
    </xf>
    <xf numFmtId="4" fontId="34" fillId="2" borderId="40" xfId="63" applyNumberFormat="1" applyFont="1" applyFill="1" applyBorder="1" applyAlignment="1">
      <alignment horizontal="center" vertical="center"/>
    </xf>
    <xf numFmtId="4" fontId="33" fillId="2" borderId="18" xfId="63" applyNumberFormat="1" applyFont="1" applyFill="1" applyBorder="1" applyAlignment="1">
      <alignment horizontal="center"/>
    </xf>
    <xf numFmtId="0" fontId="33" fillId="2" borderId="9" xfId="3" applyFont="1" applyFill="1" applyBorder="1" applyAlignment="1">
      <alignment horizontal="center"/>
    </xf>
    <xf numFmtId="0" fontId="33" fillId="2" borderId="10" xfId="3" applyFont="1" applyFill="1" applyBorder="1" applyAlignment="1">
      <alignment horizontal="center"/>
    </xf>
    <xf numFmtId="0" fontId="33" fillId="2" borderId="11" xfId="3" applyFont="1" applyFill="1" applyBorder="1" applyAlignment="1">
      <alignment horizontal="center"/>
    </xf>
    <xf numFmtId="0" fontId="33" fillId="2" borderId="9" xfId="3" applyFont="1" applyFill="1" applyBorder="1" applyAlignment="1">
      <alignment horizontal="center" vertical="center"/>
    </xf>
    <xf numFmtId="0" fontId="33" fillId="2" borderId="10" xfId="3" applyFont="1" applyFill="1" applyBorder="1" applyAlignment="1">
      <alignment horizontal="center" vertical="center"/>
    </xf>
    <xf numFmtId="0" fontId="33" fillId="2" borderId="11" xfId="3" applyFont="1" applyFill="1" applyBorder="1" applyAlignment="1">
      <alignment horizontal="center" vertical="center"/>
    </xf>
    <xf numFmtId="0" fontId="35" fillId="2" borderId="13" xfId="3" applyFont="1" applyFill="1" applyBorder="1" applyAlignment="1">
      <alignment horizontal="center"/>
    </xf>
    <xf numFmtId="0" fontId="35" fillId="2" borderId="14" xfId="3" applyFont="1" applyFill="1" applyBorder="1" applyAlignment="1">
      <alignment horizontal="center"/>
    </xf>
    <xf numFmtId="0" fontId="33" fillId="2" borderId="16" xfId="3" applyFont="1" applyFill="1" applyBorder="1" applyAlignment="1">
      <alignment horizontal="left"/>
    </xf>
    <xf numFmtId="0" fontId="33" fillId="2" borderId="17" xfId="3" applyFont="1" applyFill="1" applyBorder="1" applyAlignment="1">
      <alignment horizontal="left"/>
    </xf>
    <xf numFmtId="0" fontId="35" fillId="2" borderId="16" xfId="3" applyFont="1" applyFill="1" applyBorder="1" applyAlignment="1">
      <alignment horizontal="center"/>
    </xf>
    <xf numFmtId="0" fontId="35" fillId="2" borderId="17" xfId="3" applyFont="1" applyFill="1" applyBorder="1" applyAlignment="1">
      <alignment horizontal="center"/>
    </xf>
    <xf numFmtId="0" fontId="33" fillId="2" borderId="38" xfId="64" applyFont="1" applyFill="1" applyBorder="1" applyAlignment="1">
      <alignment horizontal="left"/>
    </xf>
    <xf numFmtId="0" fontId="33" fillId="2" borderId="39" xfId="64" applyFont="1" applyFill="1" applyBorder="1" applyAlignment="1">
      <alignment horizontal="left"/>
    </xf>
    <xf numFmtId="0" fontId="33" fillId="2" borderId="16" xfId="3" applyFont="1" applyFill="1" applyBorder="1" applyAlignment="1">
      <alignment horizontal="center"/>
    </xf>
    <xf numFmtId="0" fontId="33" fillId="2" borderId="17" xfId="3" applyFont="1" applyFill="1" applyBorder="1" applyAlignment="1">
      <alignment horizontal="center"/>
    </xf>
    <xf numFmtId="0" fontId="35" fillId="2" borderId="19" xfId="3" applyFont="1" applyFill="1" applyBorder="1" applyAlignment="1">
      <alignment horizontal="center"/>
    </xf>
    <xf numFmtId="0" fontId="35" fillId="2" borderId="20" xfId="3" applyFont="1" applyFill="1" applyBorder="1" applyAlignment="1">
      <alignment horizontal="center"/>
    </xf>
    <xf numFmtId="0" fontId="33" fillId="2" borderId="16" xfId="64" applyFont="1" applyFill="1" applyBorder="1" applyAlignment="1">
      <alignment horizontal="center"/>
    </xf>
    <xf numFmtId="0" fontId="33" fillId="2" borderId="17" xfId="64" applyFont="1" applyFill="1" applyBorder="1" applyAlignment="1">
      <alignment horizontal="center"/>
    </xf>
    <xf numFmtId="0" fontId="35" fillId="2" borderId="19" xfId="64" applyFont="1" applyFill="1" applyBorder="1" applyAlignment="1">
      <alignment horizontal="center"/>
    </xf>
    <xf numFmtId="0" fontId="35" fillId="2" borderId="20" xfId="64" applyFont="1" applyFill="1" applyBorder="1" applyAlignment="1">
      <alignment horizontal="center"/>
    </xf>
    <xf numFmtId="0" fontId="37" fillId="27" borderId="6" xfId="2" applyFont="1" applyFill="1" applyBorder="1" applyAlignment="1">
      <alignment horizontal="center"/>
    </xf>
    <xf numFmtId="0" fontId="37" fillId="27" borderId="7" xfId="2" applyFont="1" applyFill="1" applyBorder="1" applyAlignment="1">
      <alignment horizontal="center"/>
    </xf>
    <xf numFmtId="0" fontId="37" fillId="27" borderId="8" xfId="2" applyFont="1" applyFill="1" applyBorder="1" applyAlignment="1">
      <alignment horizontal="center"/>
    </xf>
    <xf numFmtId="0" fontId="37" fillId="2" borderId="9" xfId="64" applyFont="1" applyFill="1" applyBorder="1" applyAlignment="1">
      <alignment horizontal="center"/>
    </xf>
    <xf numFmtId="0" fontId="37" fillId="2" borderId="10" xfId="64" applyFont="1" applyFill="1" applyBorder="1" applyAlignment="1">
      <alignment horizontal="center"/>
    </xf>
    <xf numFmtId="0" fontId="37" fillId="2" borderId="11" xfId="64" applyFont="1" applyFill="1" applyBorder="1" applyAlignment="1">
      <alignment horizontal="center"/>
    </xf>
    <xf numFmtId="0" fontId="32" fillId="2" borderId="1" xfId="2" applyFont="1" applyFill="1" applyBorder="1" applyAlignment="1">
      <alignment horizontal="center"/>
    </xf>
    <xf numFmtId="0" fontId="32" fillId="2" borderId="2" xfId="2" applyFont="1" applyFill="1" applyBorder="1" applyAlignment="1">
      <alignment horizontal="center"/>
    </xf>
    <xf numFmtId="0" fontId="32" fillId="2" borderId="3" xfId="2" applyFont="1" applyFill="1" applyBorder="1" applyAlignment="1">
      <alignment horizontal="center"/>
    </xf>
    <xf numFmtId="0" fontId="37" fillId="2" borderId="4" xfId="2" applyFont="1" applyFill="1" applyBorder="1" applyAlignment="1">
      <alignment horizontal="center"/>
    </xf>
    <xf numFmtId="0" fontId="37" fillId="2" borderId="0" xfId="2" applyFont="1" applyFill="1" applyAlignment="1">
      <alignment horizontal="center"/>
    </xf>
    <xf numFmtId="0" fontId="37" fillId="2" borderId="5" xfId="2" applyFont="1" applyFill="1" applyBorder="1" applyAlignment="1">
      <alignment horizontal="center"/>
    </xf>
    <xf numFmtId="0" fontId="37" fillId="2" borderId="6" xfId="2" applyFont="1" applyFill="1" applyBorder="1" applyAlignment="1">
      <alignment horizontal="center" vertical="center"/>
    </xf>
    <xf numFmtId="0" fontId="37" fillId="2" borderId="7" xfId="2" applyFont="1" applyFill="1" applyBorder="1" applyAlignment="1">
      <alignment horizontal="center" vertical="center"/>
    </xf>
    <xf numFmtId="0" fontId="37" fillId="2" borderId="8" xfId="2" applyFont="1" applyFill="1" applyBorder="1" applyAlignment="1">
      <alignment horizontal="center" vertical="center"/>
    </xf>
    <xf numFmtId="0" fontId="37" fillId="27" borderId="1" xfId="2" applyFont="1" applyFill="1" applyBorder="1" applyAlignment="1">
      <alignment horizontal="center"/>
    </xf>
    <xf numFmtId="0" fontId="37" fillId="27" borderId="2" xfId="2" applyFont="1" applyFill="1" applyBorder="1" applyAlignment="1">
      <alignment horizontal="center"/>
    </xf>
    <xf numFmtId="0" fontId="37" fillId="27" borderId="3" xfId="2" applyFont="1" applyFill="1" applyBorder="1" applyAlignment="1">
      <alignment horizontal="center"/>
    </xf>
  </cellXfs>
  <cellStyles count="71">
    <cellStyle name="Buena" xfId="9" builtinId="26" customBuiltin="1"/>
    <cellStyle name="Cálculo" xfId="14" builtinId="22" customBuiltin="1"/>
    <cellStyle name="Celda de comprobación" xfId="16" builtinId="23" customBuiltin="1"/>
    <cellStyle name="Celda vinculada" xfId="15" builtinId="24" customBuiltin="1"/>
    <cellStyle name="Encabezado 1" xfId="5" builtinId="16" customBuiltin="1"/>
    <cellStyle name="Encabezado 4" xfId="8" builtinId="19" customBuiltin="1"/>
    <cellStyle name="Entrada" xfId="12" builtinId="20" customBuiltin="1"/>
    <cellStyle name="Incorrecto" xfId="10" builtinId="27" customBuiltin="1"/>
    <cellStyle name="Millares" xfId="1" builtinId="3"/>
    <cellStyle name="Millares 2" xfId="61"/>
    <cellStyle name="Millares 2 2" xfId="65"/>
    <cellStyle name="Millares 2 3" xfId="69"/>
    <cellStyle name="Millares 3" xfId="63"/>
    <cellStyle name="Millares 4" xfId="67"/>
    <cellStyle name="Neutral" xfId="11" builtinId="28" customBuiltin="1"/>
    <cellStyle name="Normal" xfId="0" builtinId="0"/>
    <cellStyle name="Normal 2 6" xfId="3"/>
    <cellStyle name="Normal 2 6 2" xfId="62"/>
    <cellStyle name="Normal 2 6 2 2" xfId="66"/>
    <cellStyle name="Normal 2 6 2 3" xfId="70"/>
    <cellStyle name="Normal 2 6 3" xfId="64"/>
    <cellStyle name="Normal 2 6 4" xfId="68"/>
    <cellStyle name="Normal 8" xfId="2"/>
    <cellStyle name="Notas" xfId="18" builtinId="10" customBuiltin="1"/>
    <cellStyle name="Salida" xfId="13" builtinId="21" customBuiltin="1"/>
    <cellStyle name="SAPBEXaggData" xfId="21"/>
    <cellStyle name="SAPBEXaggDataEmph" xfId="22"/>
    <cellStyle name="SAPBEXaggItem" xfId="23"/>
    <cellStyle name="SAPBEXaggItemX" xfId="24"/>
    <cellStyle name="SAPBEXchaText" xfId="25"/>
    <cellStyle name="SAPBEXexcBad7" xfId="26"/>
    <cellStyle name="SAPBEXexcBad8" xfId="27"/>
    <cellStyle name="SAPBEXexcBad9" xfId="28"/>
    <cellStyle name="SAPBEXexcCritical4" xfId="29"/>
    <cellStyle name="SAPBEXexcCritical5" xfId="30"/>
    <cellStyle name="SAPBEXexcCritical6" xfId="31"/>
    <cellStyle name="SAPBEXexcGood1" xfId="32"/>
    <cellStyle name="SAPBEXexcGood2" xfId="33"/>
    <cellStyle name="SAPBEXexcGood3" xfId="34"/>
    <cellStyle name="SAPBEXfilterDrill" xfId="35"/>
    <cellStyle name="SAPBEXfilterItem" xfId="36"/>
    <cellStyle name="SAPBEXfilterText" xfId="37"/>
    <cellStyle name="SAPBEXformats" xfId="38"/>
    <cellStyle name="SAPBEXheaderItem" xfId="39"/>
    <cellStyle name="SAPBEXheaderText" xfId="40"/>
    <cellStyle name="SAPBEXHLevel0" xfId="41"/>
    <cellStyle name="SAPBEXHLevel0X" xfId="42"/>
    <cellStyle name="SAPBEXHLevel1" xfId="43"/>
    <cellStyle name="SAPBEXHLevel1X" xfId="44"/>
    <cellStyle name="SAPBEXHLevel2" xfId="45"/>
    <cellStyle name="SAPBEXHLevel2X" xfId="46"/>
    <cellStyle name="SAPBEXHLevel3" xfId="47"/>
    <cellStyle name="SAPBEXHLevel3X" xfId="48"/>
    <cellStyle name="SAPBEXinputData" xfId="49"/>
    <cellStyle name="SAPBEXresData" xfId="50"/>
    <cellStyle name="SAPBEXresDataEmph" xfId="51"/>
    <cellStyle name="SAPBEXresItem" xfId="52"/>
    <cellStyle name="SAPBEXresItemX" xfId="53"/>
    <cellStyle name="SAPBEXstdData" xfId="54"/>
    <cellStyle name="SAPBEXstdDataEmph" xfId="55"/>
    <cellStyle name="SAPBEXstdItem" xfId="56"/>
    <cellStyle name="SAPBEXstdItemX" xfId="57"/>
    <cellStyle name="SAPBEXtitle" xfId="58"/>
    <cellStyle name="SAPBEXundefined" xfId="59"/>
    <cellStyle name="Sheet Title" xfId="60"/>
    <cellStyle name="Texto de advertencia" xfId="17" builtinId="11" customBuiltin="1"/>
    <cellStyle name="Texto explicativo" xfId="19" builtinId="53" customBuiltin="1"/>
    <cellStyle name="Título" xfId="4" builtinId="15" customBuiltin="1"/>
    <cellStyle name="Título 2" xfId="6" builtinId="17" customBuiltin="1"/>
    <cellStyle name="Título 3" xfId="7" builtinId="18" customBuiltin="1"/>
    <cellStyle name="Total" xfId="20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gif"/><Relationship Id="rId1" Type="http://schemas.openxmlformats.org/officeDocument/2006/relationships/image" Target="../media/image4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1987550</xdr:colOff>
      <xdr:row>0</xdr:row>
      <xdr:rowOff>149225</xdr:rowOff>
    </xdr:to>
    <xdr:pic macro="[1]!DesignIconClicked">
      <xdr:nvPicPr>
        <xdr:cNvPr id="2" name="BExCUXUGTDJ0ZIG3AI8BCH10LHJC" hidden="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87550" cy="149225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149225</xdr:rowOff>
    </xdr:to>
    <xdr:pic macro="[1]!DesignIconClicked">
      <xdr:nvPicPr>
        <xdr:cNvPr id="3" name="BExZRV1PEELQJ9HESG8TZNVRW9RS" hidden="1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0"/>
          <a:ext cx="0" cy="149225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149225</xdr:rowOff>
    </xdr:to>
    <xdr:pic macro="[1]!DesignIconClicked">
      <xdr:nvPicPr>
        <xdr:cNvPr id="4" name="BExF34HHOD18AU7XXMEDHEW4B1FX" hidden="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0"/>
          <a:ext cx="0" cy="149225"/>
        </a:xfrm>
        <a:prstGeom prst="rect">
          <a:avLst/>
        </a:prstGeom>
      </xdr:spPr>
    </xdr:pic>
    <xdr:clientData/>
  </xdr:twoCellAnchor>
  <xdr:twoCellAnchor editAs="oneCell">
    <xdr:from>
      <xdr:col>0</xdr:col>
      <xdr:colOff>51435</xdr:colOff>
      <xdr:row>2</xdr:row>
      <xdr:rowOff>38102</xdr:rowOff>
    </xdr:from>
    <xdr:to>
      <xdr:col>0</xdr:col>
      <xdr:colOff>2324100</xdr:colOff>
      <xdr:row>5</xdr:row>
      <xdr:rowOff>523618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" y="220982"/>
          <a:ext cx="2272665" cy="1041776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pic macro="[1]!DesignIconClicked">
      <xdr:nvPicPr>
        <xdr:cNvPr id="8" name="BExTWSNQLE265L4X4SF42OX3S25R" hidden="1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4875" y="0"/>
          <a:ext cx="0" cy="0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1273175</xdr:colOff>
      <xdr:row>0</xdr:row>
      <xdr:rowOff>0</xdr:rowOff>
    </xdr:to>
    <xdr:pic macro="[1]!DesignIconClicked">
      <xdr:nvPicPr>
        <xdr:cNvPr id="5" name="BEx3RCE05BSXFTKCD9LZR30J2YW4" hidden="1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58400" y="0"/>
          <a:ext cx="1273175" cy="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0</xdr:row>
      <xdr:rowOff>0</xdr:rowOff>
    </xdr:from>
    <xdr:to>
      <xdr:col>9</xdr:col>
      <xdr:colOff>749300</xdr:colOff>
      <xdr:row>0</xdr:row>
      <xdr:rowOff>0</xdr:rowOff>
    </xdr:to>
    <xdr:pic macro="[1]!DesignIconClicked">
      <xdr:nvPicPr>
        <xdr:cNvPr id="7" name="BExB5B8GRJ3VBGD5OEAIZ4Q3VJNW" hidden="1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44275" y="0"/>
          <a:ext cx="74930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3311525</xdr:colOff>
      <xdr:row>0</xdr:row>
      <xdr:rowOff>0</xdr:rowOff>
    </xdr:to>
    <xdr:pic macro="[1]!DesignIconClicked">
      <xdr:nvPicPr>
        <xdr:cNvPr id="6" name="BExSCGT19LX8OEV5YRSWD9LQ4R4Q" hidden="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11525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1006475</xdr:colOff>
      <xdr:row>11</xdr:row>
      <xdr:rowOff>149225</xdr:rowOff>
    </xdr:to>
    <xdr:pic macro="[1]!DesignIconClicked">
      <xdr:nvPicPr>
        <xdr:cNvPr id="3" name="BEx1MF2V8CR0YU4534SYWN2Z0DT0" hidden="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645275" cy="1930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4464050</xdr:colOff>
      <xdr:row>7</xdr:row>
      <xdr:rowOff>149225</xdr:rowOff>
    </xdr:to>
    <xdr:pic macro="[1]!DesignIconClicked">
      <xdr:nvPicPr>
        <xdr:cNvPr id="4" name="BExMJYVK2O9X4IM1WW9VWKZIJOFD" hidden="1">
          <a:extLst>
            <a:ext uri="{FF2B5EF4-FFF2-40B4-BE49-F238E27FC236}">
              <a16:creationId xmlns:a16="http://schemas.microsoft.com/office/drawing/2014/main" xmlns="" id="{74808885-18F1-1A62-74B9-A6F31BB937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740525" cy="128270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7</xdr:col>
      <xdr:colOff>1006475</xdr:colOff>
      <xdr:row>16</xdr:row>
      <xdr:rowOff>149225</xdr:rowOff>
    </xdr:to>
    <xdr:pic macro="[1]!DesignIconClicked">
      <xdr:nvPicPr>
        <xdr:cNvPr id="7" name="BExKMBSVJB58DQMH5RWL3UEWO9ZS" hidden="1">
          <a:extLst>
            <a:ext uri="{FF2B5EF4-FFF2-40B4-BE49-F238E27FC236}">
              <a16:creationId xmlns:a16="http://schemas.microsoft.com/office/drawing/2014/main" xmlns="" id="{FE4E247D-1DC3-44FF-11CB-177EB6A000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15225" y="0"/>
          <a:ext cx="4559300" cy="27400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BexGetCellData"/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>
    <row r="1" spans="1:1" x14ac:dyDescent="0.2">
      <c r="A1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tabSelected="1" topLeftCell="A2" zoomScaleNormal="100" workbookViewId="0">
      <selection activeCell="A3" sqref="A3:I36"/>
    </sheetView>
  </sheetViews>
  <sheetFormatPr baseColWidth="10" defaultColWidth="11.42578125" defaultRowHeight="13.5" x14ac:dyDescent="0.25"/>
  <cols>
    <col min="1" max="1" width="49.85546875" style="16" customWidth="1"/>
    <col min="2" max="2" width="78" style="16" customWidth="1"/>
    <col min="3" max="3" width="4.28515625" style="16" hidden="1" customWidth="1"/>
    <col min="4" max="4" width="2.85546875" style="16" hidden="1" customWidth="1"/>
    <col min="5" max="5" width="4.140625" style="16" hidden="1" customWidth="1"/>
    <col min="6" max="6" width="2" style="16" hidden="1" customWidth="1"/>
    <col min="7" max="7" width="11.140625" style="16" hidden="1" customWidth="1"/>
    <col min="8" max="9" width="22.140625" style="16" bestFit="1" customWidth="1"/>
    <col min="10" max="10" width="11.42578125" style="16"/>
    <col min="11" max="11" width="14.7109375" style="16" customWidth="1"/>
    <col min="12" max="16384" width="11.42578125" style="16"/>
  </cols>
  <sheetData>
    <row r="1" spans="1:14" s="15" customFormat="1" ht="15" hidden="1" x14ac:dyDescent="0.25">
      <c r="A1" s="10" t="s">
        <v>52</v>
      </c>
      <c r="B1" s="11"/>
      <c r="C1" s="10" t="s">
        <v>51</v>
      </c>
      <c r="D1" s="12" t="str">
        <f>MID(A1,5,4)</f>
        <v>2025</v>
      </c>
      <c r="E1" s="13" t="s">
        <v>8</v>
      </c>
      <c r="F1" s="14" t="str">
        <f>MID(A1,11,3)</f>
        <v>006</v>
      </c>
      <c r="G1" s="14" t="str">
        <f>IF(E1="001","Enero",IF(E1="002","Febrero",IF(E1="003","Marzo",IF(E1="004","Abril",IF(E1="005","Mayo",IF(E1="006","Junio",IF(E1="007","Julio",IF(E1="008","Agosto",IF(E1="009","Septiembre",IF(E1="010","Octubre",IF(E1="011","Noviembre","Diciembre")))))))))))</f>
        <v>Diciembre</v>
      </c>
      <c r="H1" s="14" t="str">
        <f>IF(F1="001","Enero",IF(F1="002","Febrero",IF(F1="003","Marzo",IF(F1="004","Abril",IF(F1="005","Mayo",IF(F1="006","Junio",IF(F1="007","Julio",IF(F1="008","Agosto",IF(F1="009","Septiembre",IF(F1="010","Octubre",IF(F1="011","Noviembre","Diciembre")))))))))))</f>
        <v>Junio</v>
      </c>
      <c r="I1" s="10" t="s">
        <v>11</v>
      </c>
      <c r="J1" s="10" t="s">
        <v>9</v>
      </c>
      <c r="K1" s="14" t="str">
        <f>MID(J1,1,2)</f>
        <v>Se</v>
      </c>
      <c r="L1" s="14" t="str">
        <f>MID(J1,9,2)</f>
        <v xml:space="preserve">n </v>
      </c>
      <c r="M1" s="14" t="str">
        <f>IF(K1="01","Enero",IF(K1="02","Febrero",IF(K1="03","Marzo",IF(K1="04","Abril",IF(K1="05","Mayo",IF(K1="06","Junio",IF(K1="07","Julio",IF(K1="08","Agosto",IF(K1="09","Septiembre",IF(K1="10","Octubre",IF(K1="11","Noviembre","Diciembre")))))))))))</f>
        <v>Diciembre</v>
      </c>
      <c r="N1" s="14" t="str">
        <f>IF(L1="01","Enero",IF(L1="02","Febrero",IF(L1="03","Marzo",IF(L1="04","Abril",IF(L1="05","Mayo",IF(L1="06","Junio",IF(L1="07","Julio",IF(L1="08","Agosto",IF(L1="09","Septiembre",IF(L1="10","Octubre",IF(L1="11","Noviembre","Diciembre")))))))))))</f>
        <v>Diciembre</v>
      </c>
    </row>
    <row r="2" spans="1:14" ht="14.25" thickBot="1" x14ac:dyDescent="0.3"/>
    <row r="3" spans="1:14" ht="16.5" x14ac:dyDescent="0.3">
      <c r="A3" s="78" t="s">
        <v>5</v>
      </c>
      <c r="B3" s="79"/>
      <c r="C3" s="79"/>
      <c r="D3" s="79"/>
      <c r="E3" s="79"/>
      <c r="F3" s="79"/>
      <c r="G3" s="79"/>
      <c r="H3" s="79"/>
      <c r="I3" s="80"/>
    </row>
    <row r="4" spans="1:14" x14ac:dyDescent="0.25">
      <c r="A4" s="81" t="s">
        <v>7</v>
      </c>
      <c r="B4" s="82"/>
      <c r="C4" s="82"/>
      <c r="D4" s="82"/>
      <c r="E4" s="82"/>
      <c r="F4" s="82"/>
      <c r="G4" s="82"/>
      <c r="H4" s="82"/>
      <c r="I4" s="83"/>
    </row>
    <row r="5" spans="1:14" x14ac:dyDescent="0.25">
      <c r="A5" s="81" t="s">
        <v>0</v>
      </c>
      <c r="B5" s="82"/>
      <c r="C5" s="82"/>
      <c r="D5" s="82"/>
      <c r="E5" s="82"/>
      <c r="F5" s="82"/>
      <c r="G5" s="82"/>
      <c r="H5" s="82"/>
      <c r="I5" s="83"/>
    </row>
    <row r="6" spans="1:14" ht="42" customHeight="1" thickBot="1" x14ac:dyDescent="0.3">
      <c r="A6" s="84" t="s">
        <v>56</v>
      </c>
      <c r="B6" s="85"/>
      <c r="C6" s="85"/>
      <c r="D6" s="85"/>
      <c r="E6" s="85"/>
      <c r="F6" s="85"/>
      <c r="G6" s="85"/>
      <c r="H6" s="85"/>
      <c r="I6" s="86"/>
    </row>
    <row r="7" spans="1:14" x14ac:dyDescent="0.25">
      <c r="A7" s="87" t="s">
        <v>57</v>
      </c>
      <c r="B7" s="88"/>
      <c r="C7" s="88"/>
      <c r="D7" s="88"/>
      <c r="E7" s="88"/>
      <c r="F7" s="88"/>
      <c r="G7" s="88"/>
      <c r="H7" s="88"/>
      <c r="I7" s="89"/>
      <c r="K7" s="17"/>
    </row>
    <row r="8" spans="1:14" ht="14.25" thickBot="1" x14ac:dyDescent="0.3">
      <c r="A8" s="72" t="s">
        <v>6</v>
      </c>
      <c r="B8" s="73"/>
      <c r="C8" s="73"/>
      <c r="D8" s="73"/>
      <c r="E8" s="73"/>
      <c r="F8" s="73"/>
      <c r="G8" s="73"/>
      <c r="H8" s="73"/>
      <c r="I8" s="74"/>
    </row>
    <row r="9" spans="1:14" ht="14.25" thickBot="1" x14ac:dyDescent="0.3">
      <c r="A9" s="75" t="s">
        <v>10</v>
      </c>
      <c r="B9" s="76"/>
      <c r="C9" s="46"/>
      <c r="D9" s="46"/>
      <c r="E9" s="46"/>
      <c r="F9" s="46"/>
      <c r="G9" s="46"/>
      <c r="H9" s="47" t="s">
        <v>1</v>
      </c>
      <c r="I9" s="47" t="s">
        <v>2</v>
      </c>
    </row>
    <row r="10" spans="1:14" ht="14.25" thickBot="1" x14ac:dyDescent="0.3">
      <c r="A10" s="75" t="s">
        <v>12</v>
      </c>
      <c r="B10" s="76"/>
      <c r="C10" s="76"/>
      <c r="D10" s="76"/>
      <c r="E10" s="76"/>
      <c r="F10" s="76"/>
      <c r="G10" s="76"/>
      <c r="H10" s="76"/>
      <c r="I10" s="77"/>
    </row>
    <row r="11" spans="1:14" ht="15.75" x14ac:dyDescent="0.3">
      <c r="A11" s="62" t="str">
        <f>IF(FUENTE2!G2="","",FUENTE2!F2)</f>
        <v>24025 AZTECA - $500 Millo</v>
      </c>
      <c r="B11" s="63"/>
      <c r="C11" s="18"/>
      <c r="D11" s="18"/>
      <c r="E11" s="18"/>
      <c r="F11" s="18"/>
      <c r="G11" s="18"/>
      <c r="H11" s="19">
        <v>24647637.600000001</v>
      </c>
      <c r="I11" s="48">
        <f>IF(AND(A11=""),"",IF(FUENTE2!$I$2="APLICA",(FUENTE2!H2),("")))</f>
        <v>24647637.600000001</v>
      </c>
      <c r="J11" s="20"/>
      <c r="K11" s="21"/>
    </row>
    <row r="12" spans="1:14" ht="15.75" x14ac:dyDescent="0.3">
      <c r="A12" s="62" t="str">
        <f>IF(FUENTE2!G3="","",FUENTE2!F3)</f>
        <v>24025 BAJÍO - $600 Millon</v>
      </c>
      <c r="B12" s="63"/>
      <c r="C12" s="22"/>
      <c r="D12" s="22"/>
      <c r="E12" s="22"/>
      <c r="F12" s="22"/>
      <c r="G12" s="22"/>
      <c r="H12" s="19">
        <v>20562464.98</v>
      </c>
      <c r="I12" s="48">
        <f>IF(AND(A12=""),"",IF(FUENTE2!$I$2="APLICA",(FUENTE2!H3),("")))</f>
        <v>20562464.98</v>
      </c>
    </row>
    <row r="13" spans="1:14" ht="15.75" x14ac:dyDescent="0.3">
      <c r="A13" s="62" t="str">
        <f>IF(FUENTE2!G4="","",FUENTE2!F4)</f>
        <v>24025 BANORTE 2 - $2,500</v>
      </c>
      <c r="B13" s="63"/>
      <c r="C13" s="22"/>
      <c r="D13" s="22"/>
      <c r="E13" s="22"/>
      <c r="F13" s="22"/>
      <c r="G13" s="22"/>
      <c r="H13" s="19">
        <v>126893961.48999999</v>
      </c>
      <c r="I13" s="48">
        <f>IF(AND(A13=""),"",IF(FUENTE2!$I$2="APLICA",(FUENTE2!H4),("")))</f>
        <v>126893961.48999999</v>
      </c>
    </row>
    <row r="14" spans="1:14" ht="15.75" x14ac:dyDescent="0.3">
      <c r="A14" s="62" t="str">
        <f>IF(FUENTE2!G5="","",FUENTE2!F5)</f>
        <v>24025 BANOBRAS - $10,899</v>
      </c>
      <c r="B14" s="63"/>
      <c r="C14" s="22"/>
      <c r="D14" s="22"/>
      <c r="E14" s="22"/>
      <c r="F14" s="22"/>
      <c r="G14" s="22"/>
      <c r="H14" s="19">
        <v>540093437.95000005</v>
      </c>
      <c r="I14" s="48">
        <f>IF(AND(A14=""),"",IF(FUENTE2!$I$2="APLICA",(FUENTE2!H5),("")))</f>
        <v>540093437.95000005</v>
      </c>
    </row>
    <row r="15" spans="1:14" ht="15.75" x14ac:dyDescent="0.3">
      <c r="A15" s="62" t="str">
        <f>IF(FUENTE2!G6="","",FUENTE2!F6)</f>
        <v>24025 BANORTE 3 - $1,000</v>
      </c>
      <c r="B15" s="63"/>
      <c r="C15" s="22"/>
      <c r="D15" s="22"/>
      <c r="E15" s="22"/>
      <c r="F15" s="22"/>
      <c r="G15" s="22"/>
      <c r="H15" s="19">
        <v>50706606.280000001</v>
      </c>
      <c r="I15" s="48">
        <f>IF(AND(A15=""),"",IF(FUENTE2!$I$2="APLICA",(FUENTE2!H6),("")))</f>
        <v>50706606.280000001</v>
      </c>
    </row>
    <row r="16" spans="1:14" ht="15.75" x14ac:dyDescent="0.3">
      <c r="A16" s="62" t="str">
        <f>IF(FUENTE2!G7="","",FUENTE2!F7)</f>
        <v>24025 BANORTE 1 - $2,500</v>
      </c>
      <c r="B16" s="63"/>
      <c r="C16" s="22"/>
      <c r="D16" s="22"/>
      <c r="E16" s="22"/>
      <c r="F16" s="22"/>
      <c r="G16" s="22"/>
      <c r="H16" s="19">
        <v>126398726.37</v>
      </c>
      <c r="I16" s="48">
        <f>IF(AND(A16=""),"",IF(FUENTE2!$I$2="APLICA",(FUENTE2!H7),("")))</f>
        <v>126398726.37</v>
      </c>
    </row>
    <row r="17" spans="1:9" ht="15.75" x14ac:dyDescent="0.3">
      <c r="A17" s="62" t="str">
        <f>IF(FUENTE2!G8="","",FUENTE2!F8)</f>
        <v>24025 BBVA - $1,000 Millo</v>
      </c>
      <c r="B17" s="63"/>
      <c r="C17" s="22"/>
      <c r="D17" s="22"/>
      <c r="E17" s="22"/>
      <c r="F17" s="22"/>
      <c r="G17" s="22"/>
      <c r="H17" s="19">
        <v>50676039.520000003</v>
      </c>
      <c r="I17" s="48">
        <f>IF(AND(A17=""),"",IF(FUENTE2!$I$2="APLICA",(FUENTE2!H8),("")))</f>
        <v>50676039.520000003</v>
      </c>
    </row>
    <row r="18" spans="1:9" ht="15.75" x14ac:dyDescent="0.3">
      <c r="A18" s="62" t="str">
        <f>IF(FUENTE2!G9="","",FUENTE2!F9)</f>
        <v>25025 Crédito Largo Plaz</v>
      </c>
      <c r="B18" s="63"/>
      <c r="C18" s="22"/>
      <c r="D18" s="22"/>
      <c r="E18" s="22"/>
      <c r="F18" s="22"/>
      <c r="G18" s="22"/>
      <c r="H18" s="19">
        <v>9457061.7400000002</v>
      </c>
      <c r="I18" s="48">
        <f>IF(AND(A18=""),"",IF(FUENTE2!$I$2="APLICA",(FUENTE2!H9),("")))</f>
        <v>9457061.7400000002</v>
      </c>
    </row>
    <row r="19" spans="1:9" ht="15.75" x14ac:dyDescent="0.3">
      <c r="A19" s="62" t="str">
        <f>IF(FUENTE2!G10="","",FUENTE2!F10)</f>
        <v>25025 Crédito Largo Plaz</v>
      </c>
      <c r="B19" s="63"/>
      <c r="C19" s="22"/>
      <c r="D19" s="22"/>
      <c r="E19" s="22"/>
      <c r="F19" s="22"/>
      <c r="G19" s="22"/>
      <c r="H19" s="19">
        <v>8604556.9000000004</v>
      </c>
      <c r="I19" s="48">
        <f>IF(AND(A19=""),"",IF(FUENTE2!$I$2="APLICA",(FUENTE2!H10),("")))</f>
        <v>8604556.9000000004</v>
      </c>
    </row>
    <row r="20" spans="1:9" ht="15.75" x14ac:dyDescent="0.3">
      <c r="A20" s="62" t="str">
        <f>IF(FUENTE2!G11="","",FUENTE2!F11)</f>
        <v>25025 Crédito Corto Plaz</v>
      </c>
      <c r="B20" s="63"/>
      <c r="C20" s="22"/>
      <c r="D20" s="22"/>
      <c r="E20" s="22"/>
      <c r="F20" s="22"/>
      <c r="G20" s="22"/>
      <c r="H20" s="19">
        <v>28364424.530000001</v>
      </c>
      <c r="I20" s="48">
        <f>IF(AND(A20=""),"",IF(FUENTE2!$I$2="APLICA",(FUENTE2!H11),("")))</f>
        <v>28364424.530000001</v>
      </c>
    </row>
    <row r="21" spans="1:9" ht="15.75" x14ac:dyDescent="0.3">
      <c r="A21" s="62" t="str">
        <f>IF(FUENTE2!G12="","",FUENTE2!F12)</f>
        <v>25025 Crédito Corto Plaz</v>
      </c>
      <c r="B21" s="63"/>
      <c r="C21" s="22"/>
      <c r="D21" s="22"/>
      <c r="E21" s="22"/>
      <c r="F21" s="22"/>
      <c r="G21" s="22"/>
      <c r="H21" s="19">
        <v>30444347.91</v>
      </c>
      <c r="I21" s="48">
        <f>IF(AND(A21=""),"",IF(FUENTE2!$I$2="APLICA",(FUENTE2!H12),("")))</f>
        <v>30444347.91</v>
      </c>
    </row>
    <row r="22" spans="1:9" ht="15.75" x14ac:dyDescent="0.3">
      <c r="A22" s="62" t="str">
        <f>IF(FUENTE2!G13="","",FUENTE2!F13)</f>
        <v>24025 Crédito BANOBRAS 56</v>
      </c>
      <c r="B22" s="63"/>
      <c r="C22" s="22"/>
      <c r="D22" s="22"/>
      <c r="E22" s="22"/>
      <c r="F22" s="22"/>
      <c r="G22" s="22"/>
      <c r="H22" s="19">
        <v>18762017.559999999</v>
      </c>
      <c r="I22" s="48">
        <f>IF(AND(A22=""),"",IF(FUENTE2!$I$2="APLICA",(FUENTE2!H13),("")))</f>
        <v>18762017.559999999</v>
      </c>
    </row>
    <row r="23" spans="1:9" ht="15.75" x14ac:dyDescent="0.3">
      <c r="A23" s="62" t="str">
        <f>IF(FUENTE2!G14="","",FUENTE2!F14)</f>
        <v>25025 Crédito Banamex $1</v>
      </c>
      <c r="B23" s="63"/>
      <c r="C23" s="22"/>
      <c r="D23" s="22"/>
      <c r="E23" s="22"/>
      <c r="F23" s="22"/>
      <c r="G23" s="22"/>
      <c r="H23" s="19">
        <v>59853635.020000003</v>
      </c>
      <c r="I23" s="48">
        <f>IF(AND(A23=""),"",IF(FUENTE2!$I$2="APLICA",(FUENTE2!H14),("")))</f>
        <v>59853635.020000003</v>
      </c>
    </row>
    <row r="24" spans="1:9" ht="15.75" x14ac:dyDescent="0.3">
      <c r="A24" s="62" t="str">
        <f>IF(FUENTE2!G15="","",FUENTE2!F15)</f>
        <v>24025 Crédito FISE</v>
      </c>
      <c r="B24" s="63"/>
      <c r="C24" s="22"/>
      <c r="D24" s="22"/>
      <c r="E24" s="22"/>
      <c r="F24" s="22"/>
      <c r="G24" s="22"/>
      <c r="H24" s="19">
        <v>14592894.09</v>
      </c>
      <c r="I24" s="48">
        <f>IF(AND(A24=""),"",IF(FUENTE2!$I$2="APLICA",(FUENTE2!H15),("")))</f>
        <v>14592894.09</v>
      </c>
    </row>
    <row r="25" spans="1:9" ht="15.75" x14ac:dyDescent="0.3">
      <c r="A25" s="62" t="str">
        <f>IF(FUENTE2!G16="","",FUENTE2!F16)</f>
        <v>25025 Crédito Corto Plaz</v>
      </c>
      <c r="B25" s="63"/>
      <c r="C25" s="22"/>
      <c r="D25" s="22"/>
      <c r="E25" s="22"/>
      <c r="F25" s="22"/>
      <c r="G25" s="22"/>
      <c r="H25" s="19">
        <v>28584749.309999999</v>
      </c>
      <c r="I25" s="48">
        <f>IF(AND(A25=""),"",IF(FUENTE2!$I$2="APLICA",(FUENTE2!H16),("")))</f>
        <v>28584749.309999999</v>
      </c>
    </row>
    <row r="26" spans="1:9" ht="15.75" x14ac:dyDescent="0.3">
      <c r="A26" s="62" t="str">
        <f>IF(FUENTE2!G17="","",FUENTE2!F17)</f>
        <v/>
      </c>
      <c r="B26" s="63"/>
      <c r="C26" s="22"/>
      <c r="D26" s="22"/>
      <c r="E26" s="22"/>
      <c r="F26" s="22"/>
      <c r="G26" s="22"/>
      <c r="H26" s="19" t="str">
        <f>IF(AND(A26=""),"",IF(FUENTE2!$I$2="APLICA",(FUENTE2!G17),("")))</f>
        <v/>
      </c>
      <c r="I26" s="48" t="str">
        <f>IF(AND(A26=""),"",IF(FUENTE2!$I$2="APLICA",(FUENTE2!H17),("")))</f>
        <v/>
      </c>
    </row>
    <row r="27" spans="1:9" ht="15.75" x14ac:dyDescent="0.3">
      <c r="A27" s="68" t="s">
        <v>48</v>
      </c>
      <c r="B27" s="69"/>
      <c r="C27" s="23"/>
      <c r="D27" s="23"/>
      <c r="E27" s="22"/>
      <c r="F27" s="22"/>
      <c r="G27" s="22"/>
      <c r="H27" s="24">
        <f>SUM(H11:H26)</f>
        <v>1138642561.2499998</v>
      </c>
      <c r="I27" s="49">
        <f>SUM(I11:I26)</f>
        <v>1138642561.2499998</v>
      </c>
    </row>
    <row r="28" spans="1:9" ht="15.75" thickBot="1" x14ac:dyDescent="0.3">
      <c r="A28" s="70"/>
      <c r="B28" s="71"/>
      <c r="C28" s="25"/>
      <c r="D28" s="25"/>
      <c r="E28" s="26"/>
      <c r="F28" s="26"/>
      <c r="G28" s="26"/>
      <c r="H28" s="25"/>
      <c r="I28" s="27"/>
    </row>
    <row r="29" spans="1:9" ht="16.5" thickBot="1" x14ac:dyDescent="0.3">
      <c r="A29" s="53" t="s">
        <v>49</v>
      </c>
      <c r="B29" s="54"/>
      <c r="C29" s="54"/>
      <c r="D29" s="54"/>
      <c r="E29" s="54"/>
      <c r="F29" s="54"/>
      <c r="G29" s="54"/>
      <c r="H29" s="54"/>
      <c r="I29" s="55"/>
    </row>
    <row r="30" spans="1:9" ht="15" x14ac:dyDescent="0.25">
      <c r="A30" s="56"/>
      <c r="B30" s="57"/>
      <c r="C30" s="28"/>
      <c r="D30" s="28"/>
      <c r="E30" s="28"/>
      <c r="F30" s="28"/>
      <c r="G30" s="29"/>
      <c r="H30" s="30"/>
      <c r="I30" s="29"/>
    </row>
    <row r="31" spans="1:9" ht="15.75" x14ac:dyDescent="0.3">
      <c r="A31" s="58"/>
      <c r="B31" s="59"/>
      <c r="C31" s="31"/>
      <c r="D31" s="31"/>
      <c r="E31" s="31"/>
      <c r="F31" s="31"/>
      <c r="G31" s="32"/>
      <c r="H31" s="33">
        <v>0</v>
      </c>
      <c r="I31" s="34">
        <v>0</v>
      </c>
    </row>
    <row r="32" spans="1:9" ht="15.75" x14ac:dyDescent="0.3">
      <c r="A32" s="58"/>
      <c r="B32" s="59"/>
      <c r="C32" s="31"/>
      <c r="D32" s="31"/>
      <c r="E32" s="31"/>
      <c r="F32" s="31"/>
      <c r="G32" s="32"/>
      <c r="H32" s="33">
        <v>0</v>
      </c>
      <c r="I32" s="34">
        <v>0</v>
      </c>
    </row>
    <row r="33" spans="1:9" ht="15" x14ac:dyDescent="0.25">
      <c r="A33" s="60"/>
      <c r="B33" s="61"/>
      <c r="C33" s="35"/>
      <c r="D33" s="35"/>
      <c r="E33" s="36"/>
      <c r="F33" s="36"/>
      <c r="G33" s="37"/>
      <c r="H33" s="38"/>
      <c r="I33" s="39"/>
    </row>
    <row r="34" spans="1:9" ht="15.75" x14ac:dyDescent="0.3">
      <c r="A34" s="64" t="s">
        <v>50</v>
      </c>
      <c r="B34" s="65"/>
      <c r="C34" s="36"/>
      <c r="D34" s="36"/>
      <c r="E34" s="36"/>
      <c r="F34" s="36"/>
      <c r="G34" s="37"/>
      <c r="H34" s="40">
        <f>SUM(H31:H32)</f>
        <v>0</v>
      </c>
      <c r="I34" s="41">
        <f>SUM(I31:I32)</f>
        <v>0</v>
      </c>
    </row>
    <row r="35" spans="1:9" ht="15.75" thickBot="1" x14ac:dyDescent="0.3">
      <c r="A35" s="66"/>
      <c r="B35" s="67"/>
      <c r="C35" s="42"/>
      <c r="D35" s="42"/>
      <c r="E35" s="42"/>
      <c r="F35" s="42"/>
      <c r="G35" s="43"/>
      <c r="H35" s="44"/>
      <c r="I35" s="43"/>
    </row>
    <row r="36" spans="1:9" ht="16.5" thickBot="1" x14ac:dyDescent="0.35">
      <c r="A36" s="50" t="s">
        <v>4</v>
      </c>
      <c r="B36" s="51"/>
      <c r="C36" s="51"/>
      <c r="D36" s="51"/>
      <c r="E36" s="51"/>
      <c r="F36" s="51"/>
      <c r="G36" s="52"/>
      <c r="H36" s="45">
        <f>SUM(H27,H34)</f>
        <v>1138642561.2499998</v>
      </c>
      <c r="I36" s="45">
        <f>SUM(I27,I34)</f>
        <v>1138642561.2499998</v>
      </c>
    </row>
  </sheetData>
  <mergeCells count="34">
    <mergeCell ref="A3:I3"/>
    <mergeCell ref="A4:I4"/>
    <mergeCell ref="A5:I5"/>
    <mergeCell ref="A6:I6"/>
    <mergeCell ref="A7:I7"/>
    <mergeCell ref="A14:B14"/>
    <mergeCell ref="A8:I8"/>
    <mergeCell ref="A11:B11"/>
    <mergeCell ref="A15:B15"/>
    <mergeCell ref="A16:B16"/>
    <mergeCell ref="A12:B12"/>
    <mergeCell ref="A13:B13"/>
    <mergeCell ref="A10:I10"/>
    <mergeCell ref="A9:B9"/>
    <mergeCell ref="A17:B17"/>
    <mergeCell ref="A18:B18"/>
    <mergeCell ref="A19:B19"/>
    <mergeCell ref="A34:B34"/>
    <mergeCell ref="A35:B35"/>
    <mergeCell ref="A20:B20"/>
    <mergeCell ref="A26:B26"/>
    <mergeCell ref="A27:B27"/>
    <mergeCell ref="A28:B28"/>
    <mergeCell ref="A21:B21"/>
    <mergeCell ref="A22:B22"/>
    <mergeCell ref="A23:B23"/>
    <mergeCell ref="A24:B24"/>
    <mergeCell ref="A25:B25"/>
    <mergeCell ref="A36:G36"/>
    <mergeCell ref="A29:I29"/>
    <mergeCell ref="A30:B30"/>
    <mergeCell ref="A31:B31"/>
    <mergeCell ref="A32:B32"/>
    <mergeCell ref="A33:B33"/>
  </mergeCells>
  <pageMargins left="0.25" right="0.25" top="0.75" bottom="0.75" header="0.3" footer="0.3"/>
  <pageSetup scale="7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B2" sqref="B2"/>
    </sheetView>
  </sheetViews>
  <sheetFormatPr baseColWidth="10" defaultRowHeight="12.75" x14ac:dyDescent="0.2"/>
  <cols>
    <col min="1" max="1" width="70.140625" bestFit="1" customWidth="1"/>
    <col min="2" max="2" width="14.42578125" bestFit="1" customWidth="1"/>
    <col min="3" max="3" width="15.28515625" bestFit="1" customWidth="1"/>
  </cols>
  <sheetData>
    <row r="1" spans="1:3" x14ac:dyDescent="0.2">
      <c r="A1" s="1"/>
      <c r="B1" s="9" t="e">
        <f ca="1">[1]!BexGetCellData("CKF_20161228214231","","DP_1")</f>
        <v>#NAME?</v>
      </c>
      <c r="C1" s="9" t="e">
        <f ca="1">[1]!BexGetCellData("CKF_20170109214703","","DP_1")</f>
        <v>#NAME?</v>
      </c>
    </row>
    <row r="2" spans="1:3" x14ac:dyDescent="0.2">
      <c r="A2" s="9" t="e">
        <f ca="1">[1]!BexGetCellData("","003N8D85VN5Y50MSE4XYTUZL2","DP_1")</f>
        <v>#NAME?</v>
      </c>
      <c r="B2" s="2" t="e">
        <f ca="1">[1]!BexGetCellData("CKF_20161228214231","003N8D85VN5Y50MSE4XYTUZL2","DP_1")</f>
        <v>#NAME?</v>
      </c>
      <c r="C2" s="2" t="e">
        <f ca="1">[1]!BexGetCellData("CKF_20170109214703","003N8D85VN5Y50MSE4XYTUZL2","DP_1")</f>
        <v>#NAME?</v>
      </c>
    </row>
    <row r="3" spans="1:3" x14ac:dyDescent="0.2">
      <c r="A3" s="9" t="e">
        <f ca="1">[1]!BexGetCellData("","003N8D85VN5Y50MSE4XYTU3ZA","DP_1")</f>
        <v>#NAME?</v>
      </c>
      <c r="B3" s="3" t="e">
        <f ca="1">[1]!BexGetCellData("CKF_20161228214231","003N8D85VN5Y50MSE4XYTU3ZA","DP_1")</f>
        <v>#NAME?</v>
      </c>
      <c r="C3" s="3" t="e">
        <f ca="1">[1]!BexGetCellData("CKF_20170109214703","003N8D85VN5Y50MSE4XYTU3ZA","DP_1")</f>
        <v>#NAME?</v>
      </c>
    </row>
    <row r="4" spans="1:3" x14ac:dyDescent="0.2">
      <c r="A4" s="9" t="e">
        <f ca="1">[1]!BexGetCellData("","003N8D85VN5Y50MSE4XYTUMXY","DP_1")</f>
        <v>#NAME?</v>
      </c>
      <c r="B4" s="3" t="e">
        <f ca="1">[1]!BexGetCellData("CKF_20161228214231","003N8D85VN5Y50MSE4XYTUMXY","DP_1")</f>
        <v>#NAME?</v>
      </c>
      <c r="C4" s="3" t="e">
        <f ca="1">[1]!BexGetCellData("CKF_20170109214703","003N8D85VN5Y50MSE4XYTUMXY","DP_1")</f>
        <v>#NAME?</v>
      </c>
    </row>
    <row r="5" spans="1:3" x14ac:dyDescent="0.2">
      <c r="A5" s="9" t="e">
        <f ca="1">[1]!BexGetCellData("","003N8D85VN5Y50MSE4XYTUGME","DP_1")</f>
        <v>#NAME?</v>
      </c>
      <c r="B5" s="3" t="e">
        <f ca="1">[1]!BexGetCellData("CKF_20161228214231","003N8D85VN5Y50MSE4XYTUGME","DP_1")</f>
        <v>#NAME?</v>
      </c>
      <c r="C5" s="3" t="e">
        <f ca="1">[1]!BexGetCellData("CKF_20170109214703","003N8D85VN5Y50MSE4XYTUGME","DP_1")</f>
        <v>#NAME?</v>
      </c>
    </row>
    <row r="6" spans="1:3" x14ac:dyDescent="0.2">
      <c r="A6" s="9" t="e">
        <f ca="1">[1]!BexGetCellData("","003N8D85VN5Y50MSE4XYTUAAU","DP_1")</f>
        <v>#NAME?</v>
      </c>
      <c r="B6" s="3" t="e">
        <f ca="1">[1]!BexGetCellData("CKF_20161228214231","003N8D85VN5Y50MSE4XYTUAAU","DP_1")</f>
        <v>#NAME?</v>
      </c>
      <c r="C6" s="3" t="e">
        <f ca="1">[1]!BexGetCellData("CKF_20170109214703","003N8D85VN5Y50MSE4XYTUAAU","DP_1")</f>
        <v>#NAME?</v>
      </c>
    </row>
    <row r="7" spans="1:3" x14ac:dyDescent="0.2">
      <c r="A7" s="9" t="e">
        <f ca="1">[1]!BexGetCellData("","003N8D85VN5Y50MSE4XYTUT9I","DP_1")</f>
        <v>#NAME?</v>
      </c>
      <c r="B7" s="3" t="e">
        <f ca="1">[1]!BexGetCellData("CKF_20161228214231","003N8D85VN5Y50MSE4XYTUT9I","DP_1")</f>
        <v>#NAME?</v>
      </c>
      <c r="C7" s="3" t="e">
        <f ca="1">[1]!BexGetCellData("CKF_20170109214703","003N8D85VN5Y50MSE4XYTUT9I","DP_1")</f>
        <v>#NAME?</v>
      </c>
    </row>
    <row r="8" spans="1:3" x14ac:dyDescent="0.2">
      <c r="A8" s="9" t="e">
        <f ca="1">[1]!BexGetCellData("","00O2TQ2O5Z7DPR6NK6KYW7Z0F","DP_1")</f>
        <v>#NAME?</v>
      </c>
      <c r="B8" s="2" t="e">
        <f ca="1">[1]!BexGetCellData("CKF_20161228214231","00O2TQ2O5Z7DPR6NK6KYW7Z0F","DP_1")</f>
        <v>#NAME?</v>
      </c>
      <c r="C8" s="2" t="e">
        <f ca="1">[1]!BexGetCellData("CKF_20170109214703","00O2TQ2O5Z7DPR6NK6KYW7Z0F","DP_1")</f>
        <v>#NAME?</v>
      </c>
    </row>
    <row r="9" spans="1:3" x14ac:dyDescent="0.2">
      <c r="A9" s="9" t="e">
        <f ca="1">[1]!BexGetCellData("","003N8D85VN5Y50MSPJG1HUZM3","DP_1")</f>
        <v>#NAME?</v>
      </c>
      <c r="B9" s="3" t="e">
        <f ca="1">[1]!BexGetCellData("CKF_20161228214231","003N8D85VN5Y50MSPJG1HUZM3","DP_1")</f>
        <v>#NAME?</v>
      </c>
      <c r="C9" s="3" t="e">
        <f ca="1">[1]!BexGetCellData("CKF_20170109214703","003N8D85VN5Y50MSPJG1HUZM3","DP_1")</f>
        <v>#NAME?</v>
      </c>
    </row>
    <row r="10" spans="1:3" x14ac:dyDescent="0.2">
      <c r="A10" s="9" t="e">
        <f ca="1">[1]!BexGetCellData("","003N8D85VN5Y50MSPJG1HV5XN","DP_1")</f>
        <v>#NAME?</v>
      </c>
      <c r="B10" s="3" t="e">
        <f ca="1">[1]!BexGetCellData("CKF_20161228214231","003N8D85VN5Y50MSPJG1HV5XN","DP_1")</f>
        <v>#NAME?</v>
      </c>
      <c r="C10" s="3" t="e">
        <f ca="1">[1]!BexGetCellData("CKF_20170109214703","003N8D85VN5Y50MSPJG1HV5XN","DP_1")</f>
        <v>#NAME?</v>
      </c>
    </row>
    <row r="11" spans="1:3" x14ac:dyDescent="0.2">
      <c r="A11" s="9" t="e">
        <f ca="1">[1]!BexGetCellData("","00O2TQ2O5Z7DPR6NR8NRCWDNA","DP_1")</f>
        <v>#NAME?</v>
      </c>
      <c r="B11" s="3" t="e">
        <f ca="1">[1]!BexGetCellData("CKF_20161228214231","00O2TQ2O5Z7DPR6NR8NRCWDNA","DP_1")</f>
        <v>#NAME?</v>
      </c>
      <c r="C11" s="3" t="e">
        <f ca="1">[1]!BexGetCellData("CKF_20170109214703","00O2TQ2O5Z7DPR6NR8NRCWDNA","DP_1")</f>
        <v>#NAME?</v>
      </c>
    </row>
    <row r="12" spans="1:3" x14ac:dyDescent="0.2">
      <c r="A12" s="9" t="e">
        <f ca="1">[1]!BexGetCellData("","00O2TQ2O5Z7DPR6NR8NRCWJYU","DP_1")</f>
        <v>#NAME?</v>
      </c>
      <c r="B12" s="2" t="e">
        <f ca="1">[1]!BexGetCellData("CKF_20161228214231","00O2TQ2O5Z7DPR6NR8NRCWJYU","DP_1")</f>
        <v>#NAME?</v>
      </c>
      <c r="C12" s="2" t="e">
        <f ca="1">[1]!BexGetCellData("CKF_20170109214703","00O2TQ2O5Z7DPR6NR8NRCWJYU","DP_1")</f>
        <v>#NAME?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opLeftCell="C1" workbookViewId="0">
      <selection activeCell="E17" sqref="E17"/>
    </sheetView>
  </sheetViews>
  <sheetFormatPr baseColWidth="10" defaultRowHeight="12.75" x14ac:dyDescent="0.2"/>
  <cols>
    <col min="1" max="1" width="34.140625" bestFit="1" customWidth="1"/>
    <col min="2" max="2" width="67.140625" bestFit="1" customWidth="1"/>
    <col min="5" max="6" width="13.7109375" bestFit="1" customWidth="1"/>
    <col min="7" max="7" width="14.42578125" bestFit="1" customWidth="1"/>
    <col min="8" max="8" width="15.28515625" bestFit="1" customWidth="1"/>
  </cols>
  <sheetData>
    <row r="1" spans="1:9" x14ac:dyDescent="0.2">
      <c r="A1" s="1" t="s">
        <v>15</v>
      </c>
      <c r="B1" s="4" t="s">
        <v>14</v>
      </c>
      <c r="D1" s="5" t="s">
        <v>14</v>
      </c>
      <c r="E1" s="5" t="s">
        <v>15</v>
      </c>
      <c r="F1" s="5" t="s">
        <v>14</v>
      </c>
      <c r="G1" s="6" t="s">
        <v>1</v>
      </c>
      <c r="H1" s="6" t="s">
        <v>2</v>
      </c>
    </row>
    <row r="2" spans="1:9" x14ac:dyDescent="0.2">
      <c r="A2" s="1" t="s">
        <v>16</v>
      </c>
      <c r="B2" s="4" t="s">
        <v>14</v>
      </c>
      <c r="D2" s="6" t="s">
        <v>3</v>
      </c>
      <c r="E2" s="6" t="s">
        <v>23</v>
      </c>
      <c r="F2" s="6" t="s">
        <v>13</v>
      </c>
      <c r="G2" s="2">
        <v>17715752.399999999</v>
      </c>
      <c r="H2" s="2">
        <v>24647637.600000001</v>
      </c>
      <c r="I2" t="str">
        <f>IF(AND(E2=""),"VACIO",IF(E2="Resultado total",("RT"),("APLICA")))</f>
        <v>APLICA</v>
      </c>
    </row>
    <row r="3" spans="1:9" x14ac:dyDescent="0.2">
      <c r="A3" s="1" t="s">
        <v>17</v>
      </c>
      <c r="B3" s="4" t="s">
        <v>14</v>
      </c>
      <c r="D3" s="6" t="s">
        <v>14</v>
      </c>
      <c r="E3" s="6" t="s">
        <v>24</v>
      </c>
      <c r="F3" s="6" t="s">
        <v>25</v>
      </c>
      <c r="G3" s="2">
        <v>20562464.98</v>
      </c>
      <c r="H3" s="2">
        <v>20562464.98</v>
      </c>
      <c r="I3" t="str">
        <f t="shared" ref="I3:I30" si="0">IF(AND(E3=""),"VACIO",IF(E3="Resultado total",("RT"),("APLICA")))</f>
        <v>APLICA</v>
      </c>
    </row>
    <row r="4" spans="1:9" x14ac:dyDescent="0.2">
      <c r="A4" s="1" t="s">
        <v>18</v>
      </c>
      <c r="B4" s="4" t="s">
        <v>47</v>
      </c>
      <c r="D4" s="6" t="s">
        <v>14</v>
      </c>
      <c r="E4" s="6" t="s">
        <v>26</v>
      </c>
      <c r="F4" s="6" t="s">
        <v>27</v>
      </c>
      <c r="G4" s="2">
        <v>91213365.829999998</v>
      </c>
      <c r="H4" s="2">
        <v>126893961.48999999</v>
      </c>
      <c r="I4" t="str">
        <f t="shared" si="0"/>
        <v>APLICA</v>
      </c>
    </row>
    <row r="5" spans="1:9" x14ac:dyDescent="0.2">
      <c r="A5" s="1" t="s">
        <v>19</v>
      </c>
      <c r="B5" s="4" t="s">
        <v>14</v>
      </c>
      <c r="D5" s="6" t="s">
        <v>14</v>
      </c>
      <c r="E5" s="6" t="s">
        <v>28</v>
      </c>
      <c r="F5" s="6" t="s">
        <v>29</v>
      </c>
      <c r="G5" s="2">
        <v>388153588.13</v>
      </c>
      <c r="H5" s="2">
        <v>540093437.95000005</v>
      </c>
      <c r="I5" t="str">
        <f t="shared" si="0"/>
        <v>APLICA</v>
      </c>
    </row>
    <row r="6" spans="1:9" x14ac:dyDescent="0.2">
      <c r="A6" s="1" t="s">
        <v>20</v>
      </c>
      <c r="B6" s="4" t="s">
        <v>14</v>
      </c>
      <c r="D6" s="6" t="s">
        <v>14</v>
      </c>
      <c r="E6" s="6" t="s">
        <v>30</v>
      </c>
      <c r="F6" s="6" t="s">
        <v>31</v>
      </c>
      <c r="G6" s="2">
        <v>36445914.039999999</v>
      </c>
      <c r="H6" s="2">
        <v>50706606.280000001</v>
      </c>
      <c r="I6" t="str">
        <f t="shared" si="0"/>
        <v>APLICA</v>
      </c>
    </row>
    <row r="7" spans="1:9" x14ac:dyDescent="0.2">
      <c r="A7" s="1" t="s">
        <v>21</v>
      </c>
      <c r="B7" s="4" t="s">
        <v>14</v>
      </c>
      <c r="D7" s="6" t="s">
        <v>14</v>
      </c>
      <c r="E7" s="6" t="s">
        <v>32</v>
      </c>
      <c r="F7" s="6" t="s">
        <v>33</v>
      </c>
      <c r="G7" s="2">
        <v>90874879.489999995</v>
      </c>
      <c r="H7" s="2">
        <v>126398726.37</v>
      </c>
      <c r="I7" t="str">
        <f t="shared" si="0"/>
        <v>APLICA</v>
      </c>
    </row>
    <row r="8" spans="1:9" x14ac:dyDescent="0.2">
      <c r="A8" s="1" t="s">
        <v>22</v>
      </c>
      <c r="B8" s="4" t="s">
        <v>14</v>
      </c>
      <c r="D8" s="6" t="s">
        <v>14</v>
      </c>
      <c r="E8" s="6" t="s">
        <v>34</v>
      </c>
      <c r="F8" s="6" t="s">
        <v>35</v>
      </c>
      <c r="G8" s="2">
        <v>36429528.039999999</v>
      </c>
      <c r="H8" s="2">
        <v>50676039.520000003</v>
      </c>
      <c r="I8" t="str">
        <f t="shared" si="0"/>
        <v>APLICA</v>
      </c>
    </row>
    <row r="9" spans="1:9" x14ac:dyDescent="0.2">
      <c r="D9" s="6" t="s">
        <v>14</v>
      </c>
      <c r="E9" s="6" t="s">
        <v>53</v>
      </c>
      <c r="F9" s="6" t="s">
        <v>54</v>
      </c>
      <c r="G9" s="2">
        <v>1039699.56</v>
      </c>
      <c r="H9" s="2">
        <v>9457061.7400000002</v>
      </c>
      <c r="I9" t="str">
        <f t="shared" si="0"/>
        <v>APLICA</v>
      </c>
    </row>
    <row r="10" spans="1:9" x14ac:dyDescent="0.2">
      <c r="D10" s="6" t="s">
        <v>14</v>
      </c>
      <c r="E10" s="6" t="s">
        <v>55</v>
      </c>
      <c r="F10" s="6" t="s">
        <v>54</v>
      </c>
      <c r="G10" s="2">
        <v>945956.22</v>
      </c>
      <c r="H10" s="2">
        <v>8604556.9000000004</v>
      </c>
      <c r="I10" t="str">
        <f t="shared" si="0"/>
        <v>APLICA</v>
      </c>
    </row>
    <row r="11" spans="1:9" x14ac:dyDescent="0.2">
      <c r="D11" s="6" t="s">
        <v>14</v>
      </c>
      <c r="E11" s="6" t="s">
        <v>36</v>
      </c>
      <c r="F11" s="6" t="s">
        <v>37</v>
      </c>
      <c r="G11" s="2">
        <v>22057580.09</v>
      </c>
      <c r="H11" s="2">
        <v>28364424.530000001</v>
      </c>
      <c r="I11" t="str">
        <f t="shared" si="0"/>
        <v>APLICA</v>
      </c>
    </row>
    <row r="12" spans="1:9" x14ac:dyDescent="0.2">
      <c r="D12" s="6" t="s">
        <v>14</v>
      </c>
      <c r="E12" s="6" t="s">
        <v>38</v>
      </c>
      <c r="F12" s="6" t="s">
        <v>37</v>
      </c>
      <c r="G12" s="2">
        <v>24130697.91</v>
      </c>
      <c r="H12" s="2">
        <v>30444347.91</v>
      </c>
      <c r="I12" t="str">
        <f t="shared" si="0"/>
        <v>APLICA</v>
      </c>
    </row>
    <row r="13" spans="1:9" x14ac:dyDescent="0.2">
      <c r="D13" s="6" t="s">
        <v>14</v>
      </c>
      <c r="E13" s="6" t="s">
        <v>39</v>
      </c>
      <c r="F13" s="6" t="s">
        <v>40</v>
      </c>
      <c r="G13" s="2">
        <v>18762017.559999999</v>
      </c>
      <c r="H13" s="2">
        <v>18762017.559999999</v>
      </c>
      <c r="I13" t="str">
        <f t="shared" si="0"/>
        <v>APLICA</v>
      </c>
    </row>
    <row r="14" spans="1:9" x14ac:dyDescent="0.2">
      <c r="D14" s="6" t="s">
        <v>14</v>
      </c>
      <c r="E14" s="6" t="s">
        <v>41</v>
      </c>
      <c r="F14" s="6" t="s">
        <v>42</v>
      </c>
      <c r="G14" s="2">
        <v>37747185.68</v>
      </c>
      <c r="H14" s="2">
        <v>59853635.020000003</v>
      </c>
      <c r="I14" t="str">
        <f t="shared" si="0"/>
        <v>APLICA</v>
      </c>
    </row>
    <row r="15" spans="1:9" x14ac:dyDescent="0.2">
      <c r="D15" s="6" t="s">
        <v>14</v>
      </c>
      <c r="E15" s="6" t="s">
        <v>43</v>
      </c>
      <c r="F15" s="6" t="s">
        <v>44</v>
      </c>
      <c r="G15" s="2">
        <v>14592894.09</v>
      </c>
      <c r="H15" s="2">
        <v>14592894.09</v>
      </c>
      <c r="I15" t="str">
        <f t="shared" si="0"/>
        <v>APLICA</v>
      </c>
    </row>
    <row r="16" spans="1:9" x14ac:dyDescent="0.2">
      <c r="D16" s="6" t="s">
        <v>14</v>
      </c>
      <c r="E16" s="6" t="s">
        <v>45</v>
      </c>
      <c r="F16" s="6" t="s">
        <v>37</v>
      </c>
      <c r="G16" s="2">
        <v>28584749.309999999</v>
      </c>
      <c r="H16" s="2">
        <v>28584749.309999999</v>
      </c>
      <c r="I16" t="str">
        <f t="shared" si="0"/>
        <v>APLICA</v>
      </c>
    </row>
    <row r="17" spans="4:9" x14ac:dyDescent="0.2">
      <c r="D17" s="6" t="s">
        <v>14</v>
      </c>
      <c r="E17" s="7" t="s">
        <v>46</v>
      </c>
      <c r="F17" s="7" t="s">
        <v>14</v>
      </c>
      <c r="G17" s="8">
        <v>829256273.33000004</v>
      </c>
      <c r="H17" s="8">
        <v>1138642561.25</v>
      </c>
      <c r="I17" t="str">
        <f t="shared" si="0"/>
        <v>RT</v>
      </c>
    </row>
    <row r="18" spans="4:9" x14ac:dyDescent="0.2">
      <c r="I18" t="str">
        <f t="shared" si="0"/>
        <v>VACIO</v>
      </c>
    </row>
    <row r="19" spans="4:9" x14ac:dyDescent="0.2">
      <c r="I19" t="str">
        <f t="shared" si="0"/>
        <v>VACIO</v>
      </c>
    </row>
    <row r="20" spans="4:9" x14ac:dyDescent="0.2">
      <c r="I20" t="str">
        <f t="shared" si="0"/>
        <v>VACIO</v>
      </c>
    </row>
    <row r="21" spans="4:9" x14ac:dyDescent="0.2">
      <c r="I21" t="str">
        <f t="shared" si="0"/>
        <v>VACIO</v>
      </c>
    </row>
    <row r="22" spans="4:9" x14ac:dyDescent="0.2">
      <c r="I22" t="str">
        <f t="shared" si="0"/>
        <v>VACIO</v>
      </c>
    </row>
    <row r="23" spans="4:9" x14ac:dyDescent="0.2">
      <c r="I23" t="str">
        <f t="shared" si="0"/>
        <v>VACIO</v>
      </c>
    </row>
    <row r="24" spans="4:9" x14ac:dyDescent="0.2">
      <c r="I24" t="str">
        <f t="shared" si="0"/>
        <v>VACIO</v>
      </c>
    </row>
    <row r="25" spans="4:9" x14ac:dyDescent="0.2">
      <c r="I25" t="str">
        <f t="shared" si="0"/>
        <v>VACIO</v>
      </c>
    </row>
    <row r="26" spans="4:9" x14ac:dyDescent="0.2">
      <c r="I26" t="str">
        <f t="shared" si="0"/>
        <v>VACIO</v>
      </c>
    </row>
    <row r="27" spans="4:9" x14ac:dyDescent="0.2">
      <c r="I27" t="str">
        <f t="shared" si="0"/>
        <v>VACIO</v>
      </c>
    </row>
    <row r="28" spans="4:9" x14ac:dyDescent="0.2">
      <c r="I28" t="str">
        <f t="shared" si="0"/>
        <v>VACIO</v>
      </c>
    </row>
    <row r="29" spans="4:9" x14ac:dyDescent="0.2">
      <c r="I29" t="str">
        <f t="shared" si="0"/>
        <v>VACIO</v>
      </c>
    </row>
    <row r="30" spans="4:9" x14ac:dyDescent="0.2">
      <c r="I30" t="str">
        <f t="shared" si="0"/>
        <v>VACIO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3D30D1E-65BB-4436-850B-1581F82BF37C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Egresos x Intereses de la Deuda</vt:lpstr>
      <vt:lpstr>fuente1</vt:lpstr>
      <vt:lpstr>FUENTE2</vt:lpstr>
      <vt:lpstr>'Egresos x Intereses de la Deuda'!Área_de_impresión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6. Intereses de la Deuda</dc:title>
  <dc:creator>steel</dc:creator>
  <cp:lastModifiedBy>Suelem Janeth González Rodríguez</cp:lastModifiedBy>
  <cp:lastPrinted>2025-08-06T18:54:57Z</cp:lastPrinted>
  <dcterms:created xsi:type="dcterms:W3CDTF">2017-09-28T18:57:04Z</dcterms:created>
  <dcterms:modified xsi:type="dcterms:W3CDTF">2025-08-06T18:55:01Z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Egresos x Intereses de la Deuda</vt:lpwstr>
  </property>
  <property fmtid="{D5CDD505-2E9C-101B-9397-08002B2CF9AE}" pid="3" name="BExAnalyzer_OldName">
    <vt:lpwstr>Intereses 30 de junio.xlsx</vt:lpwstr>
  </property>
</Properties>
</file>